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/>
  <workbookProtection workbookPassword="CF66" lockStructure="1"/>
  <bookViews>
    <workbookView xWindow="0" yWindow="1365" windowWidth="14865" windowHeight="9150"/>
  </bookViews>
  <sheets>
    <sheet name="2014" sheetId="5" r:id="rId1"/>
  </sheets>
  <calcPr calcId="145621"/>
</workbook>
</file>

<file path=xl/calcChain.xml><?xml version="1.0" encoding="utf-8"?>
<calcChain xmlns="http://schemas.openxmlformats.org/spreadsheetml/2006/main">
  <c r="E48" i="5" l="1"/>
  <c r="D49" i="5"/>
  <c r="D14" i="5" l="1"/>
  <c r="D21" i="5" l="1"/>
  <c r="D37" i="5" l="1"/>
  <c r="E13" i="5" l="1"/>
  <c r="E14" i="5"/>
  <c r="E12" i="5"/>
  <c r="E15" i="5"/>
  <c r="I19" i="5"/>
  <c r="E26" i="5"/>
  <c r="E27" i="5"/>
  <c r="E28" i="5"/>
  <c r="E29" i="5"/>
  <c r="E30" i="5"/>
  <c r="E31" i="5"/>
  <c r="E32" i="5"/>
  <c r="E41" i="5"/>
  <c r="E42" i="5"/>
  <c r="E43" i="5"/>
  <c r="E44" i="5"/>
  <c r="E45" i="5"/>
  <c r="E46" i="5"/>
  <c r="E47" i="5"/>
  <c r="E51" i="5"/>
  <c r="D19" i="5"/>
  <c r="D33" i="5"/>
  <c r="E16" i="5"/>
  <c r="E17" i="5"/>
  <c r="E18" i="5"/>
  <c r="E55" i="5"/>
  <c r="E57" i="5"/>
  <c r="E58" i="5"/>
  <c r="E21" i="5" l="1"/>
  <c r="E37" i="5" s="1"/>
  <c r="D20" i="5"/>
  <c r="D23" i="5" s="1"/>
  <c r="D34" i="5" s="1"/>
  <c r="D35" i="5" s="1"/>
  <c r="D36" i="5" s="1"/>
  <c r="D38" i="5" s="1"/>
  <c r="D50" i="5" s="1"/>
  <c r="E49" i="5"/>
  <c r="E19" i="5"/>
  <c r="E20" i="5" s="1"/>
  <c r="D39" i="5"/>
  <c r="F19" i="5" l="1"/>
  <c r="E22" i="5" s="1"/>
  <c r="E39" i="5"/>
  <c r="I15" i="5"/>
  <c r="D52" i="5"/>
  <c r="D54" i="5" s="1"/>
  <c r="D56" i="5" s="1"/>
  <c r="E23" i="5" l="1"/>
  <c r="I17" i="5"/>
  <c r="I16" i="5"/>
  <c r="I22" i="5" s="1"/>
  <c r="D53" i="5"/>
  <c r="D60" i="5" s="1"/>
  <c r="E25" i="5" l="1"/>
  <c r="E33" i="5" s="1"/>
  <c r="E34" i="5" s="1"/>
  <c r="E35" i="5" s="1"/>
  <c r="E36" i="5" s="1"/>
  <c r="E38" i="5" l="1"/>
  <c r="E50" i="5" s="1"/>
  <c r="E52" i="5" s="1"/>
  <c r="E54" i="5" l="1"/>
  <c r="E56" i="5" s="1"/>
  <c r="E53" i="5"/>
  <c r="E60" i="5" l="1"/>
</calcChain>
</file>

<file path=xl/comments1.xml><?xml version="1.0" encoding="utf-8"?>
<comments xmlns="http://schemas.openxmlformats.org/spreadsheetml/2006/main">
  <authors>
    <author>FÚ ve Svitavách</author>
    <author>Müllerová Jana, Ing.</author>
    <author>Müllerová Jana Ing. (GFŘ)</author>
    <author>Vrána Petr, Ing.</author>
  </authors>
  <commentList>
    <comment ref="E12" authorId="0">
      <text>
        <r>
          <rPr>
            <sz val="8"/>
            <color indexed="81"/>
            <rFont val="Tahoma"/>
            <family val="2"/>
          </rPr>
          <t>částka nemůže být záporná</t>
        </r>
      </text>
    </comment>
    <comment ref="E13" authorId="0">
      <text>
        <r>
          <rPr>
            <sz val="8"/>
            <color indexed="81"/>
            <rFont val="Tahoma"/>
            <family val="2"/>
          </rPr>
          <t>částka nemůže být záporná</t>
        </r>
      </text>
    </comment>
    <comment ref="E14" authorId="0">
      <text>
        <r>
          <rPr>
            <sz val="8"/>
            <color indexed="81"/>
            <rFont val="Tahoma"/>
            <family val="2"/>
          </rPr>
          <t>částka nemůže být záporná</t>
        </r>
      </text>
    </comment>
    <comment ref="C15" authorId="1">
      <text>
        <r>
          <rPr>
            <sz val="8"/>
            <color indexed="81"/>
            <rFont val="Tahoma"/>
            <family val="2"/>
          </rPr>
          <t>Výdaje</t>
        </r>
        <r>
          <rPr>
            <b/>
            <sz val="8"/>
            <color indexed="81"/>
            <rFont val="Tahoma"/>
            <family val="2"/>
            <charset val="238"/>
          </rPr>
          <t xml:space="preserve"> nesmí </t>
        </r>
        <r>
          <rPr>
            <sz val="8"/>
            <color indexed="81"/>
            <rFont val="Tahoma"/>
            <family val="2"/>
          </rPr>
          <t>zahrnovat</t>
        </r>
        <r>
          <rPr>
            <sz val="8"/>
            <color indexed="81"/>
            <rFont val="Tahoma"/>
            <family val="2"/>
            <charset val="238"/>
          </rPr>
          <t xml:space="preserve">
pojistné za podnikatele!!!</t>
        </r>
      </text>
    </comment>
    <comment ref="E16" authorId="0">
      <text>
        <r>
          <rPr>
            <sz val="8"/>
            <color indexed="81"/>
            <rFont val="Tahoma"/>
            <family val="2"/>
          </rPr>
          <t>částka nemůže být záporná</t>
        </r>
      </text>
    </comment>
    <comment ref="E18" authorId="0">
      <text>
        <r>
          <rPr>
            <sz val="8"/>
            <color indexed="81"/>
            <rFont val="Tahoma"/>
            <family val="2"/>
          </rPr>
          <t>částka nemůže být záporná</t>
        </r>
      </text>
    </comment>
    <comment ref="F19" authorId="0">
      <text>
        <r>
          <rPr>
            <sz val="8"/>
            <color indexed="81"/>
            <rFont val="Tahoma"/>
            <family val="2"/>
            <charset val="238"/>
          </rPr>
          <t>Kladný úhrn ř. 41</t>
        </r>
      </text>
    </comment>
    <comment ref="C21" authorId="2">
      <text>
        <r>
          <rPr>
            <sz val="9"/>
            <color indexed="81"/>
            <rFont val="Tahoma"/>
            <charset val="1"/>
          </rPr>
          <t>Nelze kompenzovat ztrátu z podnikání.</t>
        </r>
      </text>
    </comment>
    <comment ref="B22" authorId="1">
      <text>
        <r>
          <rPr>
            <sz val="8"/>
            <color indexed="81"/>
            <rFont val="Tahoma"/>
            <family val="2"/>
          </rPr>
          <t>Ztrátu nelze uplatnit vůči dílčímu základu daně ze závislé činnosti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     </t>
        </r>
      </text>
    </comment>
    <comment ref="E25" authorId="0">
      <text>
        <r>
          <rPr>
            <sz val="8"/>
            <color indexed="81"/>
            <rFont val="Tahoma"/>
            <family val="2"/>
          </rPr>
          <t>min. výše daru 2 % ze základu daně  anebo 1 000 Kč, max. výše daru 15 % ze základu daně</t>
        </r>
      </text>
    </comment>
    <comment ref="E26" authorId="0">
      <text>
        <r>
          <rPr>
            <sz val="8"/>
            <color indexed="81"/>
            <rFont val="Tahoma"/>
            <family val="2"/>
          </rPr>
          <t>max. výše 300 000 Kč/rok</t>
        </r>
      </text>
    </comment>
    <comment ref="C27" authorId="1">
      <text>
        <r>
          <rPr>
            <sz val="8"/>
            <color indexed="81"/>
            <rFont val="Tahoma"/>
            <family val="2"/>
            <charset val="238"/>
          </rPr>
          <t>úhrn příspěvků zaplacených poplatníkem na zdaňovací období snížený o 12 000 Kč</t>
        </r>
      </text>
    </comment>
    <comment ref="E27" authorId="0">
      <text>
        <r>
          <rPr>
            <sz val="8"/>
            <color indexed="81"/>
            <rFont val="Tahoma"/>
            <family val="2"/>
          </rPr>
          <t>max. výše 12 000 Kč/rok</t>
        </r>
      </text>
    </comment>
    <comment ref="E28" authorId="0">
      <text>
        <r>
          <rPr>
            <sz val="8"/>
            <color indexed="81"/>
            <rFont val="Tahoma"/>
            <family val="2"/>
          </rPr>
          <t>max. výše 12 000 Kč/rok</t>
        </r>
      </text>
    </comment>
    <comment ref="E29" authorId="0">
      <text>
        <r>
          <rPr>
            <sz val="8"/>
            <color indexed="81"/>
            <rFont val="Tahoma"/>
            <family val="2"/>
          </rPr>
          <t xml:space="preserve">až do výše 1,5 % z </t>
        </r>
        <r>
          <rPr>
            <b/>
            <sz val="8"/>
            <color indexed="81"/>
            <rFont val="Tahoma"/>
            <family val="2"/>
          </rPr>
          <t>příjmů</t>
        </r>
        <r>
          <rPr>
            <sz val="8"/>
            <color indexed="81"/>
            <rFont val="Tahoma"/>
            <family val="2"/>
          </rPr>
          <t xml:space="preserve"> ze zaměstnání, max. však do výše 3 000 Kč/rok  </t>
        </r>
      </text>
    </comment>
    <comment ref="C30" authorId="3">
      <text>
        <r>
          <rPr>
            <sz val="8"/>
            <color indexed="81"/>
            <rFont val="Tahoma"/>
            <family val="2"/>
            <charset val="238"/>
          </rPr>
          <t>úhrady za zkoušky ověřující výsledky  dalšího vzdělávání</t>
        </r>
      </text>
    </comment>
    <comment ref="E30" authorId="3">
      <text>
        <r>
          <rPr>
            <sz val="8"/>
            <color indexed="81"/>
            <rFont val="Tahoma"/>
            <family val="2"/>
            <charset val="238"/>
          </rPr>
          <t xml:space="preserve">úhrady za zkoušky  ověřující  výsledky dalšího vzdělávání:
max. výše 10 000 Kč/rok,
pro osoby se zdravotním postižením max. výše 13 000 Kč/rok, 
pro osoby s těžším zdravotním postižením  max. výše 15 000 Kč/rok
</t>
        </r>
      </text>
    </comment>
    <comment ref="E41" authorId="0">
      <text>
        <r>
          <rPr>
            <sz val="8"/>
            <color indexed="81"/>
            <rFont val="Tahoma"/>
            <family val="2"/>
          </rPr>
          <t>výše částky je  24 840 Kč/rok</t>
        </r>
      </text>
    </comment>
    <comment ref="C42" authorId="1">
      <text>
        <r>
          <rPr>
            <sz val="8"/>
            <color indexed="81"/>
            <rFont val="Tahoma"/>
            <family val="2"/>
          </rPr>
          <t>Na manželku (manžela) žijící s poplatníkem v domácnosti, pokud nemá vlastní příjem přesahující za zdaňovací období 68 000 Kč.
Nelze uplatnit současně slevu na manžela/ku a manžela/ku ZTP/P!</t>
        </r>
      </text>
    </comment>
    <comment ref="E42" authorId="0">
      <text>
        <r>
          <rPr>
            <sz val="8"/>
            <color indexed="81"/>
            <rFont val="Tahoma"/>
            <family val="2"/>
          </rPr>
          <t>za splnění podmínek  24 840 Kč/rok - nelze měsíčně!</t>
        </r>
      </text>
    </comment>
    <comment ref="C43" authorId="1">
      <text>
        <r>
          <rPr>
            <sz val="8"/>
            <color indexed="81"/>
            <rFont val="Tahoma"/>
            <family val="2"/>
          </rPr>
          <t>Na manželku (manžela) žijící s poplatníkem v domácnosti, pokud nemá vlastní příjem přesahující za zdaňovací období 68 000 Kč.
Nelze uplatnit současně slevu na manžela/ku a manžela/ku ZTP/P!</t>
        </r>
      </text>
    </comment>
    <comment ref="E43" authorId="0">
      <text>
        <r>
          <rPr>
            <sz val="8"/>
            <color indexed="81"/>
            <rFont val="Tahoma"/>
            <family val="2"/>
          </rPr>
          <t xml:space="preserve">za splnění podmínek   49 680 Kč/rok - nelze měsíčně! </t>
        </r>
      </text>
    </comment>
    <comment ref="C44" authorId="1">
      <text>
        <r>
          <rPr>
            <sz val="8"/>
            <color indexed="81"/>
            <rFont val="Tahoma"/>
            <family val="2"/>
          </rPr>
          <t xml:space="preserve">nelze uplatnit současně za jeden měsíc slevu na invaliditu třetího stupně a prvního nebo druhého stupně </t>
        </r>
      </text>
    </comment>
    <comment ref="E44" authorId="0">
      <text>
        <r>
          <rPr>
            <sz val="8"/>
            <color indexed="81"/>
            <rFont val="Tahoma"/>
            <family val="2"/>
          </rPr>
          <t>max. výše  2 520 Kč/rok, lze uplatnit poměrné měsíční části při splnění podmínek</t>
        </r>
      </text>
    </comment>
    <comment ref="C45" authorId="1">
      <text>
        <r>
          <rPr>
            <sz val="8"/>
            <color indexed="81"/>
            <rFont val="Tahoma"/>
            <family val="2"/>
          </rPr>
          <t xml:space="preserve">nelze uplatnit současně za jeden měsíc slevu na invaliditu třetího stupně a prvního nebo druhého stupně  </t>
        </r>
      </text>
    </comment>
    <comment ref="E45" authorId="0">
      <text>
        <r>
          <rPr>
            <sz val="8"/>
            <color indexed="81"/>
            <rFont val="Tahoma"/>
            <family val="2"/>
          </rPr>
          <t>max. výše  5 040 Kč/rok, lze uplatnit poměrné měsíční části při splnění podmínek</t>
        </r>
      </text>
    </comment>
    <comment ref="E46" authorId="0">
      <text>
        <r>
          <rPr>
            <sz val="8"/>
            <color indexed="81"/>
            <rFont val="Tahoma"/>
            <family val="2"/>
          </rPr>
          <t>max. výše  16 140 Kč/rok,
lze uplatnit poměrné měsíční části při splnění podmínek</t>
        </r>
      </text>
    </comment>
    <comment ref="E47" authorId="0">
      <text>
        <r>
          <rPr>
            <sz val="8"/>
            <color indexed="81"/>
            <rFont val="Tahoma"/>
            <family val="2"/>
          </rPr>
          <t>max. výše   4 020 Kč/rok,
lze uplatnit poměrné měsíční části při splnění podmínek</t>
        </r>
      </text>
    </comment>
    <comment ref="C48" authorId="2">
      <text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na vyživované dítě žijící s poplatníkem ve společně hospodařící domácnosti</t>
        </r>
      </text>
    </comment>
    <comment ref="E48" authorId="0">
      <text>
        <r>
          <rPr>
            <sz val="8"/>
            <color indexed="81"/>
            <rFont val="Tahoma"/>
            <family val="2"/>
          </rPr>
          <t xml:space="preserve">v max. výši 8 500 Kč/rok na jedno vyživované dítě </t>
        </r>
      </text>
    </comment>
    <comment ref="B51" authorId="1">
      <text>
        <r>
          <rPr>
            <sz val="8"/>
            <color indexed="81"/>
            <rFont val="Tahoma"/>
            <family val="2"/>
            <charset val="238"/>
          </rPr>
          <t xml:space="preserve"> na vyživované dítě žijící s poplatníkem ve společně hospodařící domácnosti
</t>
        </r>
      </text>
    </comment>
    <comment ref="E51" authorId="0">
      <text>
        <r>
          <rPr>
            <sz val="8"/>
            <color indexed="81"/>
            <rFont val="Tahoma"/>
            <family val="2"/>
          </rPr>
          <t>13 404 Kč/rok na jedno vyživované dítě 
u dítěte se ZTP/P 26 808  Kč/rok</t>
        </r>
      </text>
    </comment>
    <comment ref="B54" authorId="1">
      <text>
        <r>
          <rPr>
            <sz val="8"/>
            <color indexed="81"/>
            <rFont val="Tahoma"/>
            <family val="2"/>
          </rPr>
          <t xml:space="preserve">Daňový bonus může uplatnit poplatník, který ve zdaňovacím období měl příjem ze závislé činnosti,  z podnikání, z kapitálového majetku nebo z pronájmu alespoň ve výši šestinásobku minimální mzdy, tj. 51 000,- Kč </t>
        </r>
      </text>
    </comment>
    <comment ref="E54" authorId="0">
      <text>
        <r>
          <rPr>
            <sz val="8"/>
            <color indexed="81"/>
            <rFont val="Tahoma"/>
            <family val="2"/>
          </rPr>
          <t>min. výše 100 Kč/rok,
max. výše 60 300 Kč/rok</t>
        </r>
      </text>
    </comment>
  </commentList>
</comments>
</file>

<file path=xl/sharedStrings.xml><?xml version="1.0" encoding="utf-8"?>
<sst xmlns="http://schemas.openxmlformats.org/spreadsheetml/2006/main" count="72" uniqueCount="72">
  <si>
    <t>Pomocná tabulka k darům</t>
  </si>
  <si>
    <t>Manžel</t>
  </si>
  <si>
    <t>ZD</t>
  </si>
  <si>
    <t>dar</t>
  </si>
  <si>
    <t>Základ daně</t>
  </si>
  <si>
    <t>Uplatňovaná výše ztráty</t>
  </si>
  <si>
    <t>Výsledek</t>
  </si>
  <si>
    <t>Základ daně po odečtu ztráty</t>
  </si>
  <si>
    <t>Nezdanitelné části základu daně</t>
  </si>
  <si>
    <t>další částky</t>
  </si>
  <si>
    <t>Daň</t>
  </si>
  <si>
    <t>Daňová ztráta</t>
  </si>
  <si>
    <t>Sleva na dani</t>
  </si>
  <si>
    <t>Daňový bonus</t>
  </si>
  <si>
    <t>Rozdíl na daňovém bonusu</t>
  </si>
  <si>
    <t>Úhrn sražených záloh</t>
  </si>
  <si>
    <t>další zaplacené zálohy</t>
  </si>
  <si>
    <t>a</t>
  </si>
  <si>
    <t>b</t>
  </si>
  <si>
    <t>c</t>
  </si>
  <si>
    <t>Zde vyplňte</t>
  </si>
  <si>
    <t>Kontrola</t>
  </si>
  <si>
    <t>Úhrn pro odečet ztráty</t>
  </si>
  <si>
    <t>hodnota darů</t>
  </si>
  <si>
    <t>úroky z úvěru (hypo a stavební spoření)</t>
  </si>
  <si>
    <t>životní pojištění</t>
  </si>
  <si>
    <t>odborové příspěvky</t>
  </si>
  <si>
    <t>Základ daně snížený o nezdanitelné části</t>
  </si>
  <si>
    <t>držitel ZTP/P</t>
  </si>
  <si>
    <t>studium</t>
  </si>
  <si>
    <t>Úhrn slev na dani</t>
  </si>
  <si>
    <t>Daň po uplatnění slev</t>
  </si>
  <si>
    <t>Úhrn daň. bonusů vypl. zaměstnavatelem</t>
  </si>
  <si>
    <t>Daň po uplatnění daňového zvýhodnění</t>
  </si>
  <si>
    <t>(orientační roční propočet daně)</t>
  </si>
  <si>
    <t>Poznámka:</t>
  </si>
  <si>
    <t xml:space="preserve">Dílčí základy daně </t>
  </si>
  <si>
    <t>z kapitálového majetku</t>
  </si>
  <si>
    <t>z ostatních příjmů</t>
  </si>
  <si>
    <t>základní - na poplatníka</t>
  </si>
  <si>
    <t>invaliditu třetího stupně</t>
  </si>
  <si>
    <t>invalidita prvního nebo druhého stupně</t>
  </si>
  <si>
    <t>úhrady za zkoušky</t>
  </si>
  <si>
    <t>výzkum a vývoj</t>
  </si>
  <si>
    <t>Daň celkem</t>
  </si>
  <si>
    <t>Solidární zvýšení</t>
  </si>
  <si>
    <r>
      <t xml:space="preserve">ze závislé činnosti   ř. 8 potvrzení </t>
    </r>
    <r>
      <rPr>
        <vertAlign val="superscript"/>
        <sz val="10"/>
        <rFont val="Arial CE"/>
        <family val="2"/>
        <charset val="238"/>
      </rPr>
      <t>1)</t>
    </r>
  </si>
  <si>
    <r>
      <t xml:space="preserve">     úhrn příjmů ř. 2+4+5 potvrzení </t>
    </r>
    <r>
      <rPr>
        <vertAlign val="superscript"/>
        <sz val="10"/>
        <rFont val="Arial CE"/>
        <family val="2"/>
        <charset val="238"/>
      </rPr>
      <t>1)</t>
    </r>
  </si>
  <si>
    <t>Chcete-li poskytnout dílčí informace k jednotlivým řádkům, využijte skrytý komentář (červené znaménko v pravém horním rohu pole)</t>
  </si>
  <si>
    <t xml:space="preserve">1) </t>
  </si>
  <si>
    <t xml:space="preserve">2) </t>
  </si>
  <si>
    <t>Svítí-li pole červeně, zadali jste chybný údaj</t>
  </si>
  <si>
    <t>Svítí-li pole modře, prověřte zda lze položky uplatnit  současně</t>
  </si>
  <si>
    <t>Upozorňujeme poplatníky uplatňující výdaje % z příjmů podle § 7 odst. 7 a § 9 odst. 4 zákona o daních z příjmů na limit u sazby 40% 800 tis. Kč a 30% 600 tis. Kč</t>
  </si>
  <si>
    <t>3)</t>
  </si>
  <si>
    <t>Slevy na dani</t>
  </si>
  <si>
    <r>
      <t xml:space="preserve">manžel/ka </t>
    </r>
    <r>
      <rPr>
        <vertAlign val="superscript"/>
        <sz val="10"/>
        <rFont val="Arial CE"/>
        <charset val="238"/>
      </rPr>
      <t>3)</t>
    </r>
  </si>
  <si>
    <r>
      <t>manžel/ka ZTP/P</t>
    </r>
    <r>
      <rPr>
        <vertAlign val="superscript"/>
        <sz val="10"/>
        <rFont val="Arial CE"/>
        <charset val="238"/>
      </rPr>
      <t xml:space="preserve"> 3)</t>
    </r>
  </si>
  <si>
    <r>
      <t>Daňové zvýhodnění na dítě</t>
    </r>
    <r>
      <rPr>
        <vertAlign val="superscript"/>
        <sz val="10"/>
        <rFont val="Arial CE"/>
        <charset val="238"/>
      </rPr>
      <t xml:space="preserve"> 3)</t>
    </r>
  </si>
  <si>
    <t>penzijní připojištění a doplňkové penzijní spoření</t>
  </si>
  <si>
    <r>
      <t xml:space="preserve">     úhrn povinného pojistného ř. 6+7 potvrzení</t>
    </r>
    <r>
      <rPr>
        <vertAlign val="superscript"/>
        <sz val="10"/>
        <rFont val="Arial CE"/>
        <charset val="238"/>
      </rPr>
      <t xml:space="preserve"> 1)</t>
    </r>
  </si>
  <si>
    <t>Základ daně pro solidární zvýšení</t>
  </si>
  <si>
    <t>Úhrn nezdanitelné částí základu daně</t>
  </si>
  <si>
    <t>Základ daně zaokrouhlený na celá sta Kč dolů</t>
  </si>
  <si>
    <t>pro stanovení daně z příjmů fyzických osob podle zákona č. 586/1992 Sb., o daních příjmů, ve znění platném pro rok 2014</t>
  </si>
  <si>
    <t>DAŇOVÁ KALKULAČKA 2014</t>
  </si>
  <si>
    <t>Údaje z Potvrzení o zdanitelných příjmech tiskopis 25 5460 MFin 5460 vzor č.22</t>
  </si>
  <si>
    <t>Upozorňujeme poplatníky uplatňující výdaje % z příjmů podle § 7 odst. 7 a § 9 odst. 4 zákona o daních z příjmů na § 35ca zákona o daních z příjmů (Uplatní-li poplatník u dílčího základu daně podle § 7 výdaje podle § 7 odst. 7 nebo u dílčího základu daně podle § 9 výdaje podle § 9 odst. 4 a součet dílčích základů, u kterých byly výdaje tímto způsobem uplatněny, je vyšší než 50 % celkového základu daně, nemůže
 a) snížit daň podle § 35ba odst. 1 písm. b),
 b) uplatnit daňové zvýhodnění.)</t>
  </si>
  <si>
    <t>(+) Doplatek, (–) Přeplatek</t>
  </si>
  <si>
    <t>z nájmu</t>
  </si>
  <si>
    <r>
      <t xml:space="preserve">ze samostatné činnosti </t>
    </r>
    <r>
      <rPr>
        <vertAlign val="superscript"/>
        <sz val="10"/>
        <rFont val="Arial CE"/>
        <charset val="238"/>
      </rPr>
      <t>2)</t>
    </r>
  </si>
  <si>
    <t>slevu za umístění dítěte - školkovné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</si>
</sst>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b/>
      <sz val="7"/>
      <name val="Arial CE"/>
      <family val="2"/>
      <charset val="23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vertAlign val="superscript"/>
      <sz val="10"/>
      <name val="Arial CE"/>
      <charset val="238"/>
    </font>
    <font>
      <sz val="8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4" fontId="0" fillId="0" borderId="2" xfId="0" applyNumberFormat="1" applyFill="1" applyBorder="1" applyAlignment="1" applyProtection="1">
      <protection locked="0" hidden="1"/>
    </xf>
    <xf numFmtId="0" fontId="0" fillId="2" borderId="2" xfId="0" applyFill="1" applyBorder="1" applyAlignment="1" applyProtection="1">
      <alignment horizontal="right"/>
      <protection hidden="1"/>
    </xf>
    <xf numFmtId="9" fontId="0" fillId="2" borderId="2" xfId="0" applyNumberFormat="1" applyFill="1" applyBorder="1" applyProtection="1">
      <protection hidden="1"/>
    </xf>
    <xf numFmtId="6" fontId="0" fillId="2" borderId="2" xfId="0" applyNumberForma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1" fillId="0" borderId="0" xfId="0" applyFont="1" applyProtection="1">
      <protection hidden="1"/>
    </xf>
    <xf numFmtId="4" fontId="0" fillId="0" borderId="2" xfId="0" applyNumberFormat="1" applyFill="1" applyBorder="1" applyProtection="1">
      <protection locked="0" hidden="1"/>
    </xf>
    <xf numFmtId="4" fontId="0" fillId="0" borderId="0" xfId="0" applyNumberFormat="1" applyProtection="1">
      <protection hidden="1"/>
    </xf>
    <xf numFmtId="0" fontId="0" fillId="2" borderId="3" xfId="0" applyFill="1" applyBorder="1" applyAlignment="1" applyProtection="1">
      <protection hidden="1"/>
    </xf>
    <xf numFmtId="0" fontId="2" fillId="2" borderId="3" xfId="0" applyFont="1" applyFill="1" applyBorder="1" applyAlignment="1" applyProtection="1">
      <protection hidden="1"/>
    </xf>
    <xf numFmtId="4" fontId="1" fillId="2" borderId="4" xfId="0" applyNumberFormat="1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0" fillId="2" borderId="2" xfId="0" applyNumberFormat="1" applyFill="1" applyBorder="1" applyProtection="1">
      <protection hidden="1"/>
    </xf>
    <xf numFmtId="4" fontId="0" fillId="2" borderId="6" xfId="0" applyNumberFormat="1" applyFill="1" applyBorder="1" applyAlignment="1" applyProtection="1">
      <protection hidden="1"/>
    </xf>
    <xf numFmtId="4" fontId="0" fillId="2" borderId="2" xfId="0" applyNumberFormat="1" applyFill="1" applyBorder="1" applyAlignment="1" applyProtection="1">
      <protection hidden="1"/>
    </xf>
    <xf numFmtId="4" fontId="1" fillId="2" borderId="2" xfId="0" applyNumberFormat="1" applyFont="1" applyFill="1" applyBorder="1" applyAlignment="1" applyProtection="1">
      <protection hidden="1"/>
    </xf>
    <xf numFmtId="4" fontId="3" fillId="2" borderId="2" xfId="0" applyNumberFormat="1" applyFont="1" applyFill="1" applyBorder="1" applyProtection="1">
      <protection hidden="1"/>
    </xf>
    <xf numFmtId="4" fontId="0" fillId="2" borderId="7" xfId="0" applyNumberFormat="1" applyFill="1" applyBorder="1" applyProtection="1">
      <protection hidden="1"/>
    </xf>
    <xf numFmtId="4" fontId="0" fillId="2" borderId="8" xfId="0" applyNumberFormat="1" applyFill="1" applyBorder="1" applyAlignment="1" applyProtection="1">
      <protection hidden="1"/>
    </xf>
    <xf numFmtId="4" fontId="3" fillId="2" borderId="8" xfId="0" applyNumberFormat="1" applyFont="1" applyFill="1" applyBorder="1" applyAlignment="1" applyProtection="1">
      <protection hidden="1"/>
    </xf>
    <xf numFmtId="0" fontId="0" fillId="2" borderId="8" xfId="0" applyFill="1" applyBorder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" fontId="0" fillId="0" borderId="9" xfId="0" applyNumberFormat="1" applyFill="1" applyBorder="1" applyProtection="1"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1" fontId="5" fillId="2" borderId="1" xfId="0" applyNumberFormat="1" applyFont="1" applyFill="1" applyBorder="1" applyAlignment="1" applyProtection="1">
      <alignment horizontal="center" vertical="center"/>
      <protection hidden="1"/>
    </xf>
    <xf numFmtId="4" fontId="0" fillId="2" borderId="3" xfId="0" applyNumberFormat="1" applyFill="1" applyBorder="1" applyProtection="1">
      <protection hidden="1"/>
    </xf>
    <xf numFmtId="0" fontId="2" fillId="0" borderId="19" xfId="0" applyFont="1" applyBorder="1" applyProtection="1">
      <protection hidden="1"/>
    </xf>
    <xf numFmtId="0" fontId="0" fillId="0" borderId="19" xfId="0" applyBorder="1" applyAlignment="1" applyProtection="1">
      <alignment vertical="center"/>
      <protection hidden="1"/>
    </xf>
    <xf numFmtId="4" fontId="3" fillId="2" borderId="8" xfId="0" applyNumberFormat="1" applyFont="1" applyFill="1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4" fontId="0" fillId="2" borderId="8" xfId="0" applyNumberFormat="1" applyFill="1" applyBorder="1" applyAlignment="1" applyProtection="1">
      <alignment horizontal="left"/>
      <protection hidden="1"/>
    </xf>
    <xf numFmtId="4" fontId="0" fillId="2" borderId="14" xfId="0" applyNumberFormat="1" applyFill="1" applyBorder="1" applyAlignment="1" applyProtection="1">
      <protection hidden="1"/>
    </xf>
    <xf numFmtId="0" fontId="0" fillId="2" borderId="15" xfId="0" applyFill="1" applyBorder="1" applyAlignment="1" applyProtection="1">
      <protection hidden="1"/>
    </xf>
    <xf numFmtId="4" fontId="0" fillId="2" borderId="22" xfId="0" applyNumberFormat="1" applyFill="1" applyBorder="1" applyProtection="1">
      <protection hidden="1"/>
    </xf>
    <xf numFmtId="4" fontId="0" fillId="2" borderId="0" xfId="0" applyNumberFormat="1" applyFill="1" applyBorder="1" applyProtection="1">
      <protection hidden="1"/>
    </xf>
    <xf numFmtId="0" fontId="0" fillId="2" borderId="0" xfId="0" applyFill="1" applyBorder="1" applyProtection="1">
      <protection hidden="1"/>
    </xf>
    <xf numFmtId="4" fontId="1" fillId="2" borderId="0" xfId="0" applyNumberFormat="1" applyFont="1" applyFill="1" applyBorder="1" applyAlignment="1" applyProtection="1">
      <protection hidden="1"/>
    </xf>
    <xf numFmtId="4" fontId="0" fillId="2" borderId="3" xfId="0" applyNumberFormat="1" applyFill="1" applyBorder="1" applyAlignment="1" applyProtection="1">
      <alignment horizontal="left"/>
      <protection hidden="1"/>
    </xf>
    <xf numFmtId="4" fontId="0" fillId="2" borderId="10" xfId="0" applyNumberFormat="1" applyFill="1" applyBorder="1" applyAlignment="1" applyProtection="1">
      <alignment horizontal="left"/>
      <protection hidden="1"/>
    </xf>
    <xf numFmtId="4" fontId="0" fillId="2" borderId="11" xfId="0" applyNumberFormat="1" applyFill="1" applyBorder="1" applyAlignment="1" applyProtection="1">
      <alignment horizontal="left"/>
      <protection hidden="1"/>
    </xf>
    <xf numFmtId="4" fontId="0" fillId="2" borderId="23" xfId="0" applyNumberFormat="1" applyFill="1" applyBorder="1" applyProtection="1">
      <protection hidden="1"/>
    </xf>
    <xf numFmtId="0" fontId="0" fillId="2" borderId="18" xfId="0" applyFill="1" applyBorder="1" applyProtection="1">
      <protection hidden="1"/>
    </xf>
    <xf numFmtId="4" fontId="3" fillId="2" borderId="3" xfId="0" applyNumberFormat="1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4" fontId="0" fillId="2" borderId="18" xfId="0" applyNumberFormat="1" applyFill="1" applyBorder="1" applyProtection="1">
      <protection hidden="1"/>
    </xf>
    <xf numFmtId="4" fontId="0" fillId="2" borderId="11" xfId="0" applyNumberFormat="1" applyFill="1" applyBorder="1" applyProtection="1">
      <protection hidden="1"/>
    </xf>
    <xf numFmtId="4" fontId="2" fillId="0" borderId="2" xfId="0" applyNumberFormat="1" applyFont="1" applyFill="1" applyBorder="1" applyProtection="1">
      <protection locked="0" hidden="1"/>
    </xf>
    <xf numFmtId="4" fontId="1" fillId="2" borderId="1" xfId="0" applyNumberFormat="1" applyFont="1" applyFill="1" applyBorder="1" applyProtection="1">
      <protection hidden="1"/>
    </xf>
    <xf numFmtId="4" fontId="3" fillId="2" borderId="1" xfId="0" applyNumberFormat="1" applyFont="1" applyFill="1" applyBorder="1" applyProtection="1">
      <protection hidden="1"/>
    </xf>
    <xf numFmtId="4" fontId="3" fillId="2" borderId="4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4" xfId="0" applyNumberFormat="1" applyFont="1" applyFill="1" applyBorder="1" applyProtection="1">
      <protection hidden="1"/>
    </xf>
    <xf numFmtId="4" fontId="3" fillId="2" borderId="16" xfId="0" applyNumberFormat="1" applyFont="1" applyFill="1" applyBorder="1" applyAlignment="1" applyProtection="1">
      <alignment horizontal="left"/>
      <protection hidden="1"/>
    </xf>
    <xf numFmtId="4" fontId="1" fillId="2" borderId="1" xfId="0" applyNumberFormat="1" applyFont="1" applyFill="1" applyBorder="1" applyAlignment="1" applyProtection="1">
      <protection hidden="1"/>
    </xf>
    <xf numFmtId="4" fontId="1" fillId="2" borderId="4" xfId="0" applyNumberFormat="1" applyFont="1" applyFill="1" applyBorder="1" applyAlignment="1" applyProtection="1">
      <protection hidden="1"/>
    </xf>
    <xf numFmtId="0" fontId="0" fillId="2" borderId="3" xfId="0" applyFill="1" applyBorder="1" applyAlignment="1" applyProtection="1">
      <alignment horizontal="left" wrapText="1"/>
      <protection hidden="1"/>
    </xf>
    <xf numFmtId="0" fontId="0" fillId="2" borderId="4" xfId="0" applyFill="1" applyBorder="1" applyAlignment="1" applyProtection="1">
      <alignment horizontal="left"/>
      <protection hidden="1"/>
    </xf>
    <xf numFmtId="4" fontId="0" fillId="2" borderId="1" xfId="0" applyNumberFormat="1" applyFill="1" applyBorder="1" applyAlignment="1" applyProtection="1">
      <protection hidden="1"/>
    </xf>
    <xf numFmtId="4" fontId="0" fillId="2" borderId="4" xfId="0" applyNumberFormat="1" applyFill="1" applyBorder="1" applyProtection="1">
      <protection hidden="1"/>
    </xf>
    <xf numFmtId="4" fontId="0" fillId="2" borderId="21" xfId="0" applyNumberFormat="1" applyFill="1" applyBorder="1" applyAlignment="1" applyProtection="1">
      <protection hidden="1"/>
    </xf>
    <xf numFmtId="4" fontId="0" fillId="0" borderId="6" xfId="0" applyNumberFormat="1" applyFill="1" applyBorder="1" applyAlignment="1" applyProtection="1">
      <protection locked="0" hidden="1"/>
    </xf>
    <xf numFmtId="4" fontId="0" fillId="2" borderId="21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Alignment="1" applyProtection="1">
      <alignment horizontal="left"/>
      <protection hidden="1"/>
    </xf>
    <xf numFmtId="4" fontId="0" fillId="0" borderId="6" xfId="0" applyNumberFormat="1" applyFill="1" applyBorder="1" applyProtection="1">
      <protection locked="0" hidden="1"/>
    </xf>
    <xf numFmtId="4" fontId="2" fillId="2" borderId="6" xfId="0" applyNumberFormat="1" applyFont="1" applyFill="1" applyBorder="1" applyAlignment="1" applyProtection="1">
      <protection hidden="1"/>
    </xf>
    <xf numFmtId="4" fontId="2" fillId="2" borderId="21" xfId="0" applyNumberFormat="1" applyFont="1" applyFill="1" applyBorder="1" applyProtection="1">
      <protection hidden="1"/>
    </xf>
    <xf numFmtId="4" fontId="0" fillId="0" borderId="26" xfId="0" applyNumberFormat="1" applyFill="1" applyBorder="1" applyProtection="1">
      <protection locked="0" hidden="1"/>
    </xf>
    <xf numFmtId="4" fontId="0" fillId="2" borderId="27" xfId="0" applyNumberFormat="1" applyFill="1" applyBorder="1" applyProtection="1">
      <protection hidden="1"/>
    </xf>
    <xf numFmtId="0" fontId="2" fillId="2" borderId="15" xfId="0" applyFont="1" applyFill="1" applyBorder="1" applyAlignment="1" applyProtection="1">
      <protection hidden="1"/>
    </xf>
    <xf numFmtId="4" fontId="3" fillId="2" borderId="14" xfId="0" applyNumberFormat="1" applyFont="1" applyFill="1" applyBorder="1" applyAlignment="1" applyProtection="1">
      <protection hidden="1"/>
    </xf>
    <xf numFmtId="4" fontId="3" fillId="2" borderId="12" xfId="0" applyNumberFormat="1" applyFont="1" applyFill="1" applyBorder="1" applyAlignment="1" applyProtection="1">
      <protection hidden="1"/>
    </xf>
    <xf numFmtId="0" fontId="2" fillId="2" borderId="13" xfId="0" applyFont="1" applyFill="1" applyBorder="1" applyAlignment="1" applyProtection="1">
      <protection hidden="1"/>
    </xf>
    <xf numFmtId="4" fontId="0" fillId="0" borderId="5" xfId="0" applyNumberFormat="1" applyFill="1" applyBorder="1" applyProtection="1">
      <protection locked="0" hidden="1"/>
    </xf>
    <xf numFmtId="4" fontId="0" fillId="2" borderId="28" xfId="0" applyNumberForma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27" xfId="0" applyFill="1" applyBorder="1" applyProtection="1">
      <protection hidden="1"/>
    </xf>
    <xf numFmtId="4" fontId="0" fillId="2" borderId="14" xfId="0" applyNumberFormat="1" applyFill="1" applyBorder="1" applyAlignment="1" applyProtection="1">
      <alignment horizontal="left"/>
      <protection hidden="1"/>
    </xf>
    <xf numFmtId="4" fontId="0" fillId="2" borderId="15" xfId="0" applyNumberFormat="1" applyFill="1" applyBorder="1" applyAlignment="1" applyProtection="1">
      <alignment horizontal="left"/>
      <protection hidden="1"/>
    </xf>
    <xf numFmtId="4" fontId="0" fillId="2" borderId="15" xfId="0" applyNumberFormat="1" applyFill="1" applyBorder="1" applyProtection="1">
      <protection hidden="1"/>
    </xf>
    <xf numFmtId="4" fontId="0" fillId="3" borderId="6" xfId="0" applyNumberFormat="1" applyFill="1" applyBorder="1" applyAlignment="1" applyProtection="1">
      <protection locked="0" hidden="1"/>
    </xf>
    <xf numFmtId="4" fontId="0" fillId="2" borderId="14" xfId="0" applyNumberFormat="1" applyFill="1" applyBorder="1" applyProtection="1">
      <protection hidden="1"/>
    </xf>
    <xf numFmtId="4" fontId="0" fillId="2" borderId="14" xfId="0" applyNumberFormat="1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4" fontId="1" fillId="2" borderId="16" xfId="0" applyNumberFormat="1" applyFont="1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1" fontId="5" fillId="2" borderId="16" xfId="0" applyNumberFormat="1" applyFont="1" applyFill="1" applyBorder="1" applyAlignment="1" applyProtection="1">
      <alignment horizontal="center" vertical="center"/>
      <protection hidden="1"/>
    </xf>
    <xf numFmtId="1" fontId="5" fillId="2" borderId="4" xfId="0" applyNumberFormat="1" applyFont="1" applyFill="1" applyBorder="1" applyAlignment="1" applyProtection="1">
      <alignment horizontal="center" vertical="center"/>
      <protection hidden="1"/>
    </xf>
    <xf numFmtId="4" fontId="0" fillId="2" borderId="17" xfId="0" applyNumberFormat="1" applyFill="1" applyBorder="1" applyAlignment="1" applyProtection="1">
      <alignment horizontal="left"/>
      <protection hidden="1"/>
    </xf>
    <xf numFmtId="4" fontId="0" fillId="2" borderId="18" xfId="0" applyNumberFormat="1" applyFill="1" applyBorder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4" fontId="0" fillId="2" borderId="14" xfId="0" applyNumberFormat="1" applyFill="1" applyBorder="1" applyAlignment="1" applyProtection="1">
      <protection hidden="1"/>
    </xf>
    <xf numFmtId="0" fontId="0" fillId="2" borderId="15" xfId="0" applyFill="1" applyBorder="1" applyAlignment="1" applyProtection="1">
      <protection hidden="1"/>
    </xf>
    <xf numFmtId="0" fontId="2" fillId="2" borderId="8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left"/>
      <protection hidden="1"/>
    </xf>
    <xf numFmtId="4" fontId="0" fillId="2" borderId="8" xfId="0" applyNumberFormat="1" applyFill="1" applyBorder="1" applyAlignment="1" applyProtection="1">
      <alignment horizontal="left"/>
      <protection hidden="1"/>
    </xf>
    <xf numFmtId="4" fontId="2" fillId="2" borderId="14" xfId="0" applyNumberFormat="1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4" fontId="3" fillId="2" borderId="16" xfId="0" applyNumberFormat="1" applyFont="1" applyFill="1" applyBorder="1" applyAlignment="1" applyProtection="1">
      <alignment horizontal="left"/>
      <protection hidden="1"/>
    </xf>
    <xf numFmtId="4" fontId="2" fillId="2" borderId="24" xfId="0" applyNumberFormat="1" applyFont="1" applyFill="1" applyBorder="1" applyAlignment="1" applyProtection="1">
      <alignment horizontal="left"/>
      <protection hidden="1"/>
    </xf>
    <xf numFmtId="0" fontId="0" fillId="2" borderId="25" xfId="0" applyFill="1" applyBorder="1" applyAlignment="1" applyProtection="1">
      <alignment horizontal="left"/>
      <protection hidden="1"/>
    </xf>
    <xf numFmtId="4" fontId="2" fillId="2" borderId="16" xfId="0" applyNumberFormat="1" applyFont="1" applyFill="1" applyBorder="1" applyAlignment="1" applyProtection="1">
      <alignment horizontal="left"/>
      <protection hidden="1"/>
    </xf>
    <xf numFmtId="0" fontId="2" fillId="2" borderId="4" xfId="0" applyFont="1" applyFill="1" applyBorder="1" applyAlignment="1" applyProtection="1">
      <alignment horizontal="left"/>
      <protection hidden="1"/>
    </xf>
    <xf numFmtId="4" fontId="0" fillId="2" borderId="24" xfId="0" applyNumberFormat="1" applyFill="1" applyBorder="1" applyAlignment="1" applyProtection="1">
      <alignment horizontal="left"/>
      <protection hidden="1"/>
    </xf>
    <xf numFmtId="49" fontId="0" fillId="2" borderId="8" xfId="0" applyNumberFormat="1" applyFill="1" applyBorder="1" applyAlignment="1" applyProtection="1">
      <alignment horizontal="left"/>
      <protection hidden="1"/>
    </xf>
    <xf numFmtId="49" fontId="3" fillId="2" borderId="16" xfId="0" applyNumberFormat="1" applyFont="1" applyFill="1" applyBorder="1" applyAlignment="1" applyProtection="1">
      <alignment horizontal="left"/>
      <protection hidden="1"/>
    </xf>
    <xf numFmtId="0" fontId="0" fillId="0" borderId="19" xfId="0" applyBorder="1" applyAlignment="1">
      <alignment horizontal="left" wrapText="1"/>
    </xf>
    <xf numFmtId="4" fontId="0" fillId="2" borderId="10" xfId="0" applyNumberFormat="1" applyFill="1" applyBorder="1" applyAlignment="1" applyProtection="1">
      <protection hidden="1"/>
    </xf>
    <xf numFmtId="0" fontId="0" fillId="0" borderId="11" xfId="0" applyBorder="1" applyAlignment="1"/>
    <xf numFmtId="4" fontId="0" fillId="2" borderId="17" xfId="0" applyNumberFormat="1" applyFill="1" applyBorder="1" applyAlignment="1" applyProtection="1">
      <protection hidden="1"/>
    </xf>
    <xf numFmtId="0" fontId="0" fillId="0" borderId="18" xfId="0" applyBorder="1" applyAlignment="1"/>
    <xf numFmtId="4" fontId="3" fillId="2" borderId="8" xfId="0" applyNumberFormat="1" applyFont="1" applyFill="1" applyBorder="1" applyAlignment="1" applyProtection="1">
      <alignment horizontal="left"/>
      <protection hidden="1"/>
    </xf>
    <xf numFmtId="0" fontId="0" fillId="0" borderId="20" xfId="0" applyBorder="1" applyAlignment="1" applyProtection="1">
      <alignment wrapText="1"/>
      <protection hidden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2" fillId="0" borderId="0" xfId="0" applyFont="1" applyBorder="1" applyAlignment="1" applyProtection="1">
      <alignment horizontal="left" wrapText="1"/>
      <protection hidden="1"/>
    </xf>
    <xf numFmtId="0" fontId="0" fillId="0" borderId="0" xfId="0" applyBorder="1" applyAlignment="1">
      <alignment horizontal="left" wrapText="1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4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rgb="FF0020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70"/>
  <sheetViews>
    <sheetView tabSelected="1" zoomScale="160" zoomScaleNormal="160" workbookViewId="0">
      <selection activeCell="C26" sqref="C26"/>
    </sheetView>
  </sheetViews>
  <sheetFormatPr defaultRowHeight="12.75" outlineLevelRow="1" outlineLevelCol="1" x14ac:dyDescent="0.2"/>
  <cols>
    <col min="1" max="1" width="2.85546875" customWidth="1"/>
    <col min="2" max="2" width="3.42578125" customWidth="1"/>
    <col min="3" max="3" width="41.85546875" customWidth="1"/>
    <col min="4" max="5" width="12.7109375" customWidth="1"/>
    <col min="6" max="6" width="12.7109375" hidden="1" customWidth="1" outlineLevel="1"/>
    <col min="7" max="7" width="9.140625" hidden="1" customWidth="1" outlineLevel="1"/>
    <col min="8" max="8" width="10.42578125" hidden="1" customWidth="1" outlineLevel="1"/>
    <col min="9" max="9" width="14.140625" hidden="1" customWidth="1" outlineLevel="1"/>
    <col min="10" max="10" width="9.140625" collapsed="1"/>
    <col min="11" max="11" width="12.5703125" customWidth="1"/>
    <col min="12" max="12" width="14.7109375" customWidth="1"/>
    <col min="13" max="13" width="5.28515625" customWidth="1"/>
  </cols>
  <sheetData>
    <row r="2" spans="2:9" ht="23.25" x14ac:dyDescent="0.35">
      <c r="B2" s="33" t="s">
        <v>65</v>
      </c>
      <c r="C2" s="33"/>
      <c r="D2" s="33"/>
      <c r="E2" s="33"/>
      <c r="F2" s="30"/>
      <c r="G2" s="30"/>
      <c r="H2" s="1"/>
      <c r="I2" s="1"/>
    </row>
    <row r="3" spans="2:9" ht="27.75" customHeight="1" x14ac:dyDescent="0.2">
      <c r="B3" s="130" t="s">
        <v>64</v>
      </c>
      <c r="C3" s="131"/>
      <c r="D3" s="131"/>
      <c r="E3" s="131"/>
      <c r="F3" s="31"/>
      <c r="G3" s="31"/>
      <c r="H3" s="1"/>
      <c r="I3" s="1"/>
    </row>
    <row r="4" spans="2:9" x14ac:dyDescent="0.2">
      <c r="B4" s="34" t="s">
        <v>34</v>
      </c>
      <c r="C4" s="34"/>
      <c r="D4" s="34"/>
      <c r="E4" s="34"/>
      <c r="F4" s="31"/>
      <c r="G4" s="31"/>
      <c r="H4" s="1"/>
      <c r="I4" s="1"/>
    </row>
    <row r="5" spans="2:9" ht="26.25" customHeight="1" x14ac:dyDescent="0.2">
      <c r="B5" s="128" t="s">
        <v>48</v>
      </c>
      <c r="C5" s="128"/>
      <c r="D5" s="129"/>
      <c r="E5" s="129"/>
      <c r="F5" s="2"/>
      <c r="G5" s="2"/>
      <c r="H5" s="1"/>
      <c r="I5" s="1"/>
    </row>
    <row r="6" spans="2:9" ht="12.75" customHeight="1" x14ac:dyDescent="0.2">
      <c r="B6" s="128" t="s">
        <v>51</v>
      </c>
      <c r="C6" s="132"/>
      <c r="D6" s="132"/>
      <c r="E6" s="132"/>
      <c r="F6" s="2"/>
      <c r="G6" s="2"/>
      <c r="H6" s="1"/>
      <c r="I6" s="1"/>
    </row>
    <row r="7" spans="2:9" ht="12.75" customHeight="1" x14ac:dyDescent="0.2">
      <c r="B7" s="128" t="s">
        <v>52</v>
      </c>
      <c r="C7" s="132"/>
      <c r="D7" s="132"/>
      <c r="E7" s="132"/>
      <c r="F7" s="2"/>
      <c r="G7" s="2"/>
      <c r="H7" s="1"/>
      <c r="I7" s="1"/>
    </row>
    <row r="8" spans="2:9" ht="13.5" customHeight="1" thickBot="1" x14ac:dyDescent="0.25">
      <c r="B8" s="128"/>
      <c r="C8" s="132"/>
      <c r="D8" s="132"/>
      <c r="E8" s="132"/>
      <c r="F8" s="2"/>
      <c r="G8" s="2"/>
      <c r="H8" s="1"/>
      <c r="I8" s="1"/>
    </row>
    <row r="9" spans="2:9" ht="12.95" customHeight="1" thickBot="1" x14ac:dyDescent="0.25">
      <c r="B9" s="95"/>
      <c r="C9" s="96"/>
      <c r="D9" s="16" t="s">
        <v>20</v>
      </c>
      <c r="E9" s="17" t="s">
        <v>21</v>
      </c>
      <c r="F9" s="1"/>
      <c r="G9" s="1"/>
      <c r="H9" s="3" t="s">
        <v>0</v>
      </c>
      <c r="I9" s="4"/>
    </row>
    <row r="10" spans="2:9" ht="12.95" customHeight="1" thickBot="1" x14ac:dyDescent="0.25">
      <c r="B10" s="97" t="s">
        <v>17</v>
      </c>
      <c r="C10" s="98"/>
      <c r="D10" s="35" t="s">
        <v>18</v>
      </c>
      <c r="E10" s="18" t="s">
        <v>19</v>
      </c>
      <c r="F10" s="1"/>
      <c r="G10" s="1"/>
      <c r="H10" s="3"/>
      <c r="I10" s="4"/>
    </row>
    <row r="11" spans="2:9" ht="12.95" customHeight="1" thickBot="1" x14ac:dyDescent="0.25">
      <c r="B11" s="99" t="s">
        <v>36</v>
      </c>
      <c r="C11" s="100"/>
      <c r="D11" s="51"/>
      <c r="E11" s="55"/>
      <c r="F11" s="1"/>
      <c r="G11" s="1"/>
      <c r="H11" s="5"/>
      <c r="I11" s="5" t="s">
        <v>1</v>
      </c>
    </row>
    <row r="12" spans="2:9" ht="12.95" customHeight="1" x14ac:dyDescent="0.2">
      <c r="B12" s="88"/>
      <c r="C12" s="89" t="s">
        <v>47</v>
      </c>
      <c r="D12" s="71"/>
      <c r="E12" s="90">
        <f>IF(D12&lt;0,0,D12)</f>
        <v>0</v>
      </c>
      <c r="F12" s="1"/>
      <c r="G12" s="1"/>
      <c r="H12" s="10"/>
      <c r="I12" s="10"/>
    </row>
    <row r="13" spans="2:9" ht="12.95" customHeight="1" x14ac:dyDescent="0.2">
      <c r="B13" s="41"/>
      <c r="C13" s="48" t="s">
        <v>60</v>
      </c>
      <c r="D13" s="6"/>
      <c r="E13" s="36">
        <f t="shared" ref="E13:E14" si="0">IF(D13&lt;0,0,D13)</f>
        <v>0</v>
      </c>
      <c r="F13" s="1"/>
      <c r="G13" s="1"/>
      <c r="H13" s="10"/>
      <c r="I13" s="10"/>
    </row>
    <row r="14" spans="2:9" ht="12.95" customHeight="1" x14ac:dyDescent="0.2">
      <c r="B14" s="88"/>
      <c r="C14" s="89" t="s">
        <v>46</v>
      </c>
      <c r="D14" s="91">
        <f>D12+D13</f>
        <v>0</v>
      </c>
      <c r="E14" s="90">
        <f t="shared" si="0"/>
        <v>0</v>
      </c>
      <c r="F14" s="1"/>
      <c r="G14" s="1"/>
      <c r="H14" s="10"/>
      <c r="I14" s="10"/>
    </row>
    <row r="15" spans="2:9" ht="12.95" customHeight="1" x14ac:dyDescent="0.2">
      <c r="B15" s="41"/>
      <c r="C15" s="48" t="s">
        <v>70</v>
      </c>
      <c r="D15" s="6"/>
      <c r="E15" s="36">
        <f>D15</f>
        <v>0</v>
      </c>
      <c r="F15" s="1"/>
      <c r="G15" s="1"/>
      <c r="H15" s="7" t="s">
        <v>2</v>
      </c>
      <c r="I15" s="19">
        <f>E20</f>
        <v>0</v>
      </c>
    </row>
    <row r="16" spans="2:9" ht="12.95" customHeight="1" x14ac:dyDescent="0.2">
      <c r="B16" s="88"/>
      <c r="C16" s="89" t="s">
        <v>37</v>
      </c>
      <c r="D16" s="71"/>
      <c r="E16" s="90">
        <f>IF(D16&lt;0,0,D16)</f>
        <v>0</v>
      </c>
      <c r="F16" s="1"/>
      <c r="G16" s="1"/>
      <c r="H16" s="8">
        <v>0.02</v>
      </c>
      <c r="I16" s="19">
        <f>I15*H16</f>
        <v>0</v>
      </c>
    </row>
    <row r="17" spans="2:9" ht="12.95" customHeight="1" x14ac:dyDescent="0.2">
      <c r="B17" s="88"/>
      <c r="C17" s="89" t="s">
        <v>69</v>
      </c>
      <c r="D17" s="71"/>
      <c r="E17" s="90">
        <f>D17</f>
        <v>0</v>
      </c>
      <c r="F17" s="1"/>
      <c r="G17" s="1"/>
      <c r="H17" s="8">
        <v>0.1</v>
      </c>
      <c r="I17" s="19">
        <f>I15*H17</f>
        <v>0</v>
      </c>
    </row>
    <row r="18" spans="2:9" ht="12.95" customHeight="1" thickBot="1" x14ac:dyDescent="0.25">
      <c r="B18" s="49"/>
      <c r="C18" s="50" t="s">
        <v>38</v>
      </c>
      <c r="D18" s="6"/>
      <c r="E18" s="56">
        <f>IF(D18&lt;0,0,D18)</f>
        <v>0</v>
      </c>
      <c r="F18" s="1"/>
      <c r="G18" s="1"/>
      <c r="H18" s="9">
        <v>1000</v>
      </c>
      <c r="I18" s="19">
        <v>1000</v>
      </c>
    </row>
    <row r="19" spans="2:9" ht="12.95" customHeight="1" outlineLevel="1" x14ac:dyDescent="0.2">
      <c r="B19" s="101" t="s">
        <v>22</v>
      </c>
      <c r="C19" s="102"/>
      <c r="D19" s="19">
        <f>SUM(D15:D18)</f>
        <v>0</v>
      </c>
      <c r="E19" s="45">
        <f>SUM(E15:E18)</f>
        <v>0</v>
      </c>
      <c r="F19" s="44">
        <f>IF(E19&lt;0,0,E19)</f>
        <v>0</v>
      </c>
      <c r="G19" s="32"/>
      <c r="H19" s="7" t="s">
        <v>3</v>
      </c>
      <c r="I19" s="19">
        <f>D25</f>
        <v>0</v>
      </c>
    </row>
    <row r="20" spans="2:9" ht="12.95" customHeight="1" x14ac:dyDescent="0.2">
      <c r="B20" s="103" t="s">
        <v>4</v>
      </c>
      <c r="C20" s="104"/>
      <c r="D20" s="20">
        <f>IF(D19&gt;=0,D14+D19,D14)</f>
        <v>0</v>
      </c>
      <c r="E20" s="70">
        <f>IF(E19&gt;=0,E14+E19,E14)</f>
        <v>0</v>
      </c>
      <c r="F20" s="1"/>
      <c r="G20" s="1"/>
      <c r="H20" s="10"/>
      <c r="I20" s="10"/>
    </row>
    <row r="21" spans="2:9" ht="12.95" customHeight="1" thickBot="1" x14ac:dyDescent="0.25">
      <c r="B21" s="42" t="s">
        <v>61</v>
      </c>
      <c r="C21" s="43"/>
      <c r="D21" s="20">
        <f>(D12+D15)</f>
        <v>0</v>
      </c>
      <c r="E21" s="70">
        <f>(E12+E15)</f>
        <v>0</v>
      </c>
      <c r="F21" s="1"/>
      <c r="G21" s="1"/>
      <c r="H21" s="10"/>
      <c r="I21" s="10"/>
    </row>
    <row r="22" spans="2:9" ht="12.95" customHeight="1" thickBot="1" x14ac:dyDescent="0.25">
      <c r="B22" s="105" t="s">
        <v>5</v>
      </c>
      <c r="C22" s="102"/>
      <c r="D22" s="57"/>
      <c r="E22" s="45">
        <f>IF(D22&gt;F19,F19,IF(D22&lt;0,0,D22))</f>
        <v>0</v>
      </c>
      <c r="F22" s="1"/>
      <c r="G22" s="1"/>
      <c r="H22" s="5" t="s">
        <v>6</v>
      </c>
      <c r="I22" s="5" t="str">
        <f>IF(OR(AND(I19&lt;=I18,I19&gt;=I16),AND(I19&lt;=I16,I19&gt;=I18),I19&gt;=I16,I19=0),"PRAVDA","NEPRAVDA")</f>
        <v>PRAVDA</v>
      </c>
    </row>
    <row r="23" spans="2:9" ht="12.95" customHeight="1" thickBot="1" x14ac:dyDescent="0.25">
      <c r="B23" s="106" t="s">
        <v>7</v>
      </c>
      <c r="C23" s="107"/>
      <c r="D23" s="68">
        <f>IF(D19&lt;D22,D14+0,D20-D22)</f>
        <v>0</v>
      </c>
      <c r="E23" s="69">
        <f>E20-E22</f>
        <v>0</v>
      </c>
      <c r="F23" s="1"/>
      <c r="G23" s="1"/>
      <c r="H23" s="11"/>
      <c r="I23" s="1"/>
    </row>
    <row r="24" spans="2:9" ht="12.95" customHeight="1" x14ac:dyDescent="0.2">
      <c r="B24" s="108" t="s">
        <v>8</v>
      </c>
      <c r="C24" s="102"/>
      <c r="D24" s="21"/>
      <c r="E24" s="46"/>
      <c r="F24" s="1"/>
      <c r="G24" s="1"/>
      <c r="H24" s="2"/>
      <c r="I24" s="2"/>
    </row>
    <row r="25" spans="2:9" ht="12.95" customHeight="1" x14ac:dyDescent="0.2">
      <c r="B25" s="42"/>
      <c r="C25" s="43" t="s">
        <v>23</v>
      </c>
      <c r="D25" s="71"/>
      <c r="E25" s="72">
        <f>IF(D25&gt;I17,I17,IF(I22="NEPRAVDA",0,D25))</f>
        <v>0</v>
      </c>
      <c r="F25" s="1"/>
      <c r="G25" s="1"/>
      <c r="H25" s="1"/>
      <c r="I25" s="1"/>
    </row>
    <row r="26" spans="2:9" ht="12.95" customHeight="1" x14ac:dyDescent="0.2">
      <c r="B26" s="25"/>
      <c r="C26" s="14" t="s">
        <v>24</v>
      </c>
      <c r="D26" s="6"/>
      <c r="E26" s="45">
        <f>IF(D26&lt;0,0,IF(D26&gt;300000,300000,D26))</f>
        <v>0</v>
      </c>
      <c r="F26" s="1"/>
      <c r="G26" s="1"/>
      <c r="H26" s="11"/>
      <c r="I26" s="1"/>
    </row>
    <row r="27" spans="2:9" ht="12.95" customHeight="1" x14ac:dyDescent="0.2">
      <c r="B27" s="42"/>
      <c r="C27" s="43" t="s">
        <v>59</v>
      </c>
      <c r="D27" s="71"/>
      <c r="E27" s="72">
        <f>IF(D27&lt;0,0,IF(D27&gt;12000,12000,D27))</f>
        <v>0</v>
      </c>
      <c r="F27" s="1"/>
      <c r="G27" s="1"/>
      <c r="H27" s="2"/>
      <c r="I27" s="2"/>
    </row>
    <row r="28" spans="2:9" ht="12.95" customHeight="1" x14ac:dyDescent="0.2">
      <c r="B28" s="25"/>
      <c r="C28" s="14" t="s">
        <v>25</v>
      </c>
      <c r="D28" s="6"/>
      <c r="E28" s="45">
        <f>IF(D28&lt;0,0,IF(D28&gt;12000,12000,D28))</f>
        <v>0</v>
      </c>
      <c r="F28" s="1"/>
      <c r="G28" s="1"/>
      <c r="H28" s="1"/>
      <c r="I28" s="1"/>
    </row>
    <row r="29" spans="2:9" ht="12.95" customHeight="1" x14ac:dyDescent="0.2">
      <c r="B29" s="42"/>
      <c r="C29" s="43" t="s">
        <v>26</v>
      </c>
      <c r="D29" s="71"/>
      <c r="E29" s="72">
        <f>IF(D29&lt;0,0,IF(D29&gt;3000,3000,D29))</f>
        <v>0</v>
      </c>
      <c r="F29" s="1"/>
      <c r="G29" s="1"/>
      <c r="H29" s="11"/>
      <c r="I29" s="1"/>
    </row>
    <row r="30" spans="2:9" ht="12.95" customHeight="1" x14ac:dyDescent="0.2">
      <c r="B30" s="25"/>
      <c r="C30" s="40" t="s">
        <v>42</v>
      </c>
      <c r="D30" s="6"/>
      <c r="E30" s="45">
        <f>IF(D30&lt;0,0,IF(D30&gt;15000,15000,D30))</f>
        <v>0</v>
      </c>
      <c r="F30" s="1"/>
      <c r="G30" s="1"/>
      <c r="H30" s="11"/>
      <c r="I30" s="1"/>
    </row>
    <row r="31" spans="2:9" ht="12.95" customHeight="1" x14ac:dyDescent="0.2">
      <c r="B31" s="73"/>
      <c r="C31" s="74" t="s">
        <v>43</v>
      </c>
      <c r="D31" s="75"/>
      <c r="E31" s="72">
        <f>IF(D31&lt;0,0,D31)</f>
        <v>0</v>
      </c>
      <c r="F31" s="1"/>
      <c r="G31" s="1"/>
      <c r="H31" s="29"/>
      <c r="I31" s="1"/>
    </row>
    <row r="32" spans="2:9" ht="12.95" customHeight="1" outlineLevel="1" x14ac:dyDescent="0.2">
      <c r="B32" s="27"/>
      <c r="C32" s="66" t="s">
        <v>9</v>
      </c>
      <c r="D32" s="12"/>
      <c r="E32" s="45">
        <f>IF(D32&lt;0,0,D32)</f>
        <v>0</v>
      </c>
      <c r="F32" s="1"/>
      <c r="G32" s="1"/>
      <c r="H32" s="1"/>
      <c r="I32" s="1"/>
    </row>
    <row r="33" spans="2:9" ht="12.95" customHeight="1" outlineLevel="1" x14ac:dyDescent="0.2">
      <c r="B33" s="109" t="s">
        <v>62</v>
      </c>
      <c r="C33" s="110"/>
      <c r="D33" s="76">
        <f>SUM(D25:D32)</f>
        <v>0</v>
      </c>
      <c r="E33" s="77">
        <f>SUM(E25:E32)</f>
        <v>0</v>
      </c>
      <c r="F33" s="1"/>
      <c r="G33" s="1"/>
      <c r="H33" s="1"/>
      <c r="I33" s="1"/>
    </row>
    <row r="34" spans="2:9" ht="12.95" customHeight="1" x14ac:dyDescent="0.2">
      <c r="B34" s="93" t="s">
        <v>27</v>
      </c>
      <c r="C34" s="94"/>
      <c r="D34" s="20">
        <f>IF(D33&gt;D23,0,D23-D33)</f>
        <v>0</v>
      </c>
      <c r="E34" s="70">
        <f>IF(E33&gt;E23,0,E23-E33)</f>
        <v>0</v>
      </c>
      <c r="F34" s="1"/>
      <c r="G34" s="1"/>
      <c r="H34" s="1"/>
      <c r="I34" s="1"/>
    </row>
    <row r="35" spans="2:9" ht="12.95" customHeight="1" outlineLevel="1" thickBot="1" x14ac:dyDescent="0.25">
      <c r="B35" s="108" t="s">
        <v>63</v>
      </c>
      <c r="C35" s="102"/>
      <c r="D35" s="19">
        <f>FLOOR(D34,100)</f>
        <v>0</v>
      </c>
      <c r="E35" s="45">
        <f>FLOOR(E34,100)</f>
        <v>0</v>
      </c>
      <c r="F35" s="1"/>
      <c r="G35" s="1"/>
      <c r="H35" s="1"/>
      <c r="I35" s="1"/>
    </row>
    <row r="36" spans="2:9" ht="12.95" customHeight="1" thickBot="1" x14ac:dyDescent="0.25">
      <c r="B36" s="111" t="s">
        <v>10</v>
      </c>
      <c r="C36" s="107"/>
      <c r="D36" s="64">
        <f>D35*0.15</f>
        <v>0</v>
      </c>
      <c r="E36" s="65">
        <f>E35*0.15</f>
        <v>0</v>
      </c>
      <c r="F36" s="1"/>
      <c r="G36" s="1"/>
      <c r="H36" s="28"/>
      <c r="I36" s="1"/>
    </row>
    <row r="37" spans="2:9" ht="12.95" customHeight="1" thickBot="1" x14ac:dyDescent="0.25">
      <c r="B37" s="63" t="s">
        <v>45</v>
      </c>
      <c r="C37" s="67"/>
      <c r="D37" s="64">
        <f>IF(D21&lt;=1245216,0,(D21-1245216)*0.07)</f>
        <v>0</v>
      </c>
      <c r="E37" s="65">
        <f>IF(E21&lt;=1245216,0,(E21-1245216)*0.07)</f>
        <v>0</v>
      </c>
      <c r="F37" s="1"/>
      <c r="G37" s="1"/>
      <c r="H37" s="28"/>
      <c r="I37" s="1"/>
    </row>
    <row r="38" spans="2:9" ht="12.95" customHeight="1" thickBot="1" x14ac:dyDescent="0.25">
      <c r="B38" s="39" t="s">
        <v>44</v>
      </c>
      <c r="C38" s="40"/>
      <c r="D38" s="22">
        <f>D36+D37</f>
        <v>0</v>
      </c>
      <c r="E38" s="47">
        <f>E36+E37</f>
        <v>0</v>
      </c>
      <c r="F38" s="1"/>
      <c r="G38" s="1"/>
      <c r="H38" s="28"/>
      <c r="I38" s="1"/>
    </row>
    <row r="39" spans="2:9" ht="12.95" customHeight="1" thickBot="1" x14ac:dyDescent="0.25">
      <c r="B39" s="106" t="s">
        <v>11</v>
      </c>
      <c r="C39" s="107"/>
      <c r="D39" s="61">
        <f>IF(D19&lt;0,ABS(D19),0)</f>
        <v>0</v>
      </c>
      <c r="E39" s="62">
        <f>IF(E19&lt;0,ABS(E19),0)</f>
        <v>0</v>
      </c>
      <c r="F39" s="1"/>
      <c r="G39" s="1"/>
      <c r="H39" s="1"/>
      <c r="I39" s="1"/>
    </row>
    <row r="40" spans="2:9" ht="12.95" customHeight="1" x14ac:dyDescent="0.2">
      <c r="B40" s="112" t="s">
        <v>55</v>
      </c>
      <c r="C40" s="113"/>
      <c r="D40" s="86"/>
      <c r="E40" s="87"/>
      <c r="F40" s="1"/>
      <c r="G40" s="1"/>
      <c r="H40" s="1"/>
      <c r="I40" s="1"/>
    </row>
    <row r="41" spans="2:9" ht="12.95" customHeight="1" x14ac:dyDescent="0.2">
      <c r="B41" s="82"/>
      <c r="C41" s="83" t="s">
        <v>39</v>
      </c>
      <c r="D41" s="84"/>
      <c r="E41" s="85">
        <f>IF(OR(D41="",D41=0),0,IF(D41&lt;&gt;24840,24840,D41))</f>
        <v>0</v>
      </c>
      <c r="F41" s="1"/>
      <c r="G41" s="1"/>
      <c r="H41" s="1"/>
      <c r="I41" s="1"/>
    </row>
    <row r="42" spans="2:9" ht="12.95" customHeight="1" x14ac:dyDescent="0.2">
      <c r="B42" s="26"/>
      <c r="C42" s="15" t="s">
        <v>56</v>
      </c>
      <c r="D42" s="12"/>
      <c r="E42" s="45">
        <f>IF(D42&gt;24840,24840,IF(MOD(D42,2070)&lt;&gt;0,0,D42))</f>
        <v>0</v>
      </c>
      <c r="F42" s="1"/>
      <c r="G42" s="1"/>
      <c r="H42" s="1"/>
      <c r="I42" s="1"/>
    </row>
    <row r="43" spans="2:9" ht="12.95" customHeight="1" x14ac:dyDescent="0.2">
      <c r="B43" s="81"/>
      <c r="C43" s="80" t="s">
        <v>57</v>
      </c>
      <c r="D43" s="75"/>
      <c r="E43" s="72">
        <f>IF(D43&gt;49680,49680,IF(MOD(D43,4140)&lt;&gt;0,0,D43))</f>
        <v>0</v>
      </c>
      <c r="F43" s="1"/>
      <c r="G43" s="1"/>
      <c r="H43" s="1"/>
      <c r="I43" s="1"/>
    </row>
    <row r="44" spans="2:9" ht="12.95" customHeight="1" x14ac:dyDescent="0.2">
      <c r="B44" s="26"/>
      <c r="C44" s="15" t="s">
        <v>41</v>
      </c>
      <c r="D44" s="12"/>
      <c r="E44" s="45">
        <f>IF(D44&lt;0,0,IF(D44&gt;2520,2520,IF(MOD(D44,210)&lt;&gt;0,0,D44)))</f>
        <v>0</v>
      </c>
      <c r="F44" s="1"/>
      <c r="G44" s="1"/>
      <c r="H44" s="13"/>
      <c r="I44" s="1"/>
    </row>
    <row r="45" spans="2:9" ht="12.95" customHeight="1" x14ac:dyDescent="0.2">
      <c r="B45" s="81"/>
      <c r="C45" s="80" t="s">
        <v>40</v>
      </c>
      <c r="D45" s="75"/>
      <c r="E45" s="72">
        <f>IF(D45&lt;0,0,IF(D45&gt;5040,5040,IF(MOD(D45,420)&lt;&gt;0,0,D45)))</f>
        <v>0</v>
      </c>
      <c r="F45" s="1"/>
      <c r="G45" s="1"/>
      <c r="H45" s="1"/>
      <c r="I45" s="1"/>
    </row>
    <row r="46" spans="2:9" ht="12.95" customHeight="1" x14ac:dyDescent="0.2">
      <c r="B46" s="26"/>
      <c r="C46" s="15" t="s">
        <v>28</v>
      </c>
      <c r="D46" s="12"/>
      <c r="E46" s="45">
        <f>IF(D46&lt;0,0,IF(D46&gt;16140,16140,IF(MOD(D46,1345)&lt;&gt;0,0,D46)))</f>
        <v>0</v>
      </c>
      <c r="F46" s="1"/>
      <c r="G46" s="1"/>
      <c r="H46" s="1"/>
      <c r="I46" s="1"/>
    </row>
    <row r="47" spans="2:9" ht="12.95" customHeight="1" x14ac:dyDescent="0.2">
      <c r="B47" s="73"/>
      <c r="C47" s="80" t="s">
        <v>29</v>
      </c>
      <c r="D47" s="75"/>
      <c r="E47" s="92">
        <f>IF(D47&lt;0,0,IF(D47&gt;4020,4020,IF(MOD(D47,335)&lt;&gt;0,0,D47)))</f>
        <v>0</v>
      </c>
      <c r="F47" s="1"/>
      <c r="G47" s="1"/>
      <c r="H47" s="1"/>
      <c r="I47" s="1"/>
    </row>
    <row r="48" spans="2:9" ht="12.95" customHeight="1" thickBot="1" x14ac:dyDescent="0.25">
      <c r="B48" s="27"/>
      <c r="C48" s="15" t="s">
        <v>71</v>
      </c>
      <c r="D48" s="12"/>
      <c r="E48" s="85">
        <f>D48</f>
        <v>0</v>
      </c>
      <c r="F48" s="1"/>
      <c r="G48" s="1"/>
      <c r="H48" s="1"/>
      <c r="I48" s="1"/>
    </row>
    <row r="49" spans="1:16" ht="12.95" customHeight="1" outlineLevel="1" thickBot="1" x14ac:dyDescent="0.25">
      <c r="B49" s="114" t="s">
        <v>30</v>
      </c>
      <c r="C49" s="115"/>
      <c r="D49" s="61">
        <f>SUM(D41:D48)</f>
        <v>0</v>
      </c>
      <c r="E49" s="62">
        <f>SUM(E41:E47)</f>
        <v>0</v>
      </c>
      <c r="F49" s="1"/>
      <c r="G49" s="1"/>
      <c r="H49" s="1"/>
      <c r="I49" s="1"/>
    </row>
    <row r="50" spans="1:16" ht="12.95" customHeight="1" thickBot="1" x14ac:dyDescent="0.25">
      <c r="B50" s="111" t="s">
        <v>31</v>
      </c>
      <c r="C50" s="107"/>
      <c r="D50" s="58">
        <f>IF(D49&gt;D38,0,D38-D49)</f>
        <v>0</v>
      </c>
      <c r="E50" s="16">
        <f>IF(E49&gt;E38,0,E38-E49)</f>
        <v>0</v>
      </c>
      <c r="F50" s="1"/>
      <c r="G50" s="1"/>
      <c r="H50" s="1"/>
      <c r="I50" s="1"/>
    </row>
    <row r="51" spans="1:16" ht="12.95" customHeight="1" x14ac:dyDescent="0.2">
      <c r="B51" s="116" t="s">
        <v>58</v>
      </c>
      <c r="C51" s="113"/>
      <c r="D51" s="78"/>
      <c r="E51" s="79">
        <f>IF(MOD(D51,1117)&lt;&gt;0,0,D51)</f>
        <v>0</v>
      </c>
      <c r="F51" s="1"/>
      <c r="G51" s="1"/>
      <c r="H51" s="1"/>
      <c r="I51" s="1"/>
    </row>
    <row r="52" spans="1:16" ht="12.95" customHeight="1" thickBot="1" x14ac:dyDescent="0.25">
      <c r="B52" s="117" t="s">
        <v>12</v>
      </c>
      <c r="C52" s="102"/>
      <c r="D52" s="19">
        <f>IF(D51&gt;D50,D50,D51)</f>
        <v>0</v>
      </c>
      <c r="E52" s="45">
        <f>IF(E51&gt;E50,E50,E51)</f>
        <v>0</v>
      </c>
      <c r="F52" s="1"/>
      <c r="G52" s="1"/>
      <c r="H52" s="1"/>
      <c r="I52" s="1"/>
    </row>
    <row r="53" spans="1:16" ht="12.95" customHeight="1" thickBot="1" x14ac:dyDescent="0.25">
      <c r="B53" s="118" t="s">
        <v>33</v>
      </c>
      <c r="C53" s="107"/>
      <c r="D53" s="59">
        <f>D50-D52</f>
        <v>0</v>
      </c>
      <c r="E53" s="60">
        <f>E50-E52</f>
        <v>0</v>
      </c>
      <c r="F53" s="1"/>
      <c r="G53" s="1"/>
      <c r="H53" s="1"/>
      <c r="I53" s="1"/>
    </row>
    <row r="54" spans="1:16" ht="12.95" customHeight="1" x14ac:dyDescent="0.2">
      <c r="B54" s="117" t="s">
        <v>13</v>
      </c>
      <c r="C54" s="102"/>
      <c r="D54" s="19">
        <f>IF(D51-D52&lt;100,0,IF(D51-D52&gt;60300,60300,D51-D52))</f>
        <v>0</v>
      </c>
      <c r="E54" s="45">
        <f>IF(E51-E52&lt;100,0,IF(E51-E52&gt;60300,60300,E51-E52))</f>
        <v>0</v>
      </c>
      <c r="F54" s="1"/>
      <c r="G54" s="1"/>
      <c r="H54" s="1"/>
      <c r="I54" s="1"/>
    </row>
    <row r="55" spans="1:16" ht="12.95" customHeight="1" x14ac:dyDescent="0.2">
      <c r="B55" s="93" t="s">
        <v>32</v>
      </c>
      <c r="C55" s="94"/>
      <c r="D55" s="75"/>
      <c r="E55" s="72">
        <f>IF(D55&lt;0,0,D55)</f>
        <v>0</v>
      </c>
      <c r="F55" s="1"/>
      <c r="G55" s="1"/>
      <c r="H55" s="1"/>
      <c r="I55" s="1"/>
    </row>
    <row r="56" spans="1:16" ht="12.95" customHeight="1" x14ac:dyDescent="0.2">
      <c r="B56" s="108" t="s">
        <v>14</v>
      </c>
      <c r="C56" s="102"/>
      <c r="D56" s="19">
        <f>D54-D55</f>
        <v>0</v>
      </c>
      <c r="E56" s="45">
        <f>E54-E55</f>
        <v>0</v>
      </c>
      <c r="F56" s="1"/>
      <c r="G56" s="1"/>
      <c r="H56" s="1"/>
      <c r="I56" s="1"/>
    </row>
    <row r="57" spans="1:16" ht="12.95" customHeight="1" x14ac:dyDescent="0.2">
      <c r="B57" s="93" t="s">
        <v>15</v>
      </c>
      <c r="C57" s="94"/>
      <c r="D57" s="71"/>
      <c r="E57" s="72">
        <f>IF(D57&lt;0,0,D57)</f>
        <v>0</v>
      </c>
      <c r="F57" s="1"/>
      <c r="G57" s="1"/>
      <c r="H57" s="1"/>
      <c r="I57" s="1"/>
    </row>
    <row r="58" spans="1:16" ht="12.95" customHeight="1" thickBot="1" x14ac:dyDescent="0.25">
      <c r="B58" s="108" t="s">
        <v>16</v>
      </c>
      <c r="C58" s="102"/>
      <c r="D58" s="6"/>
      <c r="E58" s="45">
        <f>IF(D58&lt;0,0,D58)</f>
        <v>0</v>
      </c>
      <c r="F58" s="1"/>
      <c r="G58" s="1"/>
      <c r="H58" s="1"/>
      <c r="I58" s="1"/>
    </row>
    <row r="59" spans="1:16" x14ac:dyDescent="0.2">
      <c r="B59" s="122"/>
      <c r="C59" s="123"/>
      <c r="D59" s="51"/>
      <c r="E59" s="52"/>
      <c r="F59" s="1"/>
      <c r="G59" s="1"/>
      <c r="H59" s="1"/>
      <c r="I59" s="1"/>
    </row>
    <row r="60" spans="1:16" x14ac:dyDescent="0.2">
      <c r="B60" s="124" t="s">
        <v>68</v>
      </c>
      <c r="C60" s="102"/>
      <c r="D60" s="23">
        <f>D53-D56-D57-D58</f>
        <v>0</v>
      </c>
      <c r="E60" s="53">
        <f>E53-E56-E57-E58</f>
        <v>0</v>
      </c>
      <c r="F60" s="1"/>
      <c r="G60" s="1"/>
      <c r="H60" s="1"/>
      <c r="I60" s="1"/>
    </row>
    <row r="61" spans="1:16" ht="13.5" thickBot="1" x14ac:dyDescent="0.25">
      <c r="B61" s="120"/>
      <c r="C61" s="121"/>
      <c r="D61" s="24"/>
      <c r="E61" s="54"/>
      <c r="F61" s="1"/>
      <c r="G61" s="1"/>
      <c r="H61" s="1"/>
      <c r="I61" s="1"/>
    </row>
    <row r="63" spans="1:16" x14ac:dyDescent="0.2">
      <c r="A63" s="1" t="s">
        <v>35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37" t="s">
        <v>49</v>
      </c>
      <c r="B64" s="125" t="s">
        <v>66</v>
      </c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7"/>
      <c r="N64" s="1"/>
      <c r="O64" s="1"/>
      <c r="P64" s="1"/>
    </row>
    <row r="65" spans="1:13" ht="28.5" customHeight="1" x14ac:dyDescent="0.2">
      <c r="A65" s="38" t="s">
        <v>50</v>
      </c>
      <c r="B65" s="119" t="s">
        <v>53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ht="77.25" customHeight="1" x14ac:dyDescent="0.2">
      <c r="A66" s="38" t="s">
        <v>54</v>
      </c>
      <c r="B66" s="119" t="s">
        <v>67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</row>
    <row r="67" spans="1:13" ht="18" customHeight="1" x14ac:dyDescent="0.2"/>
    <row r="68" spans="1:13" ht="11.25" customHeight="1" x14ac:dyDescent="0.2"/>
    <row r="69" spans="1:13" ht="13.5" customHeight="1" x14ac:dyDescent="0.2"/>
    <row r="70" spans="1:13" ht="16.5" customHeight="1" x14ac:dyDescent="0.2"/>
  </sheetData>
  <sheetProtection password="CF66" sheet="1" objects="1" scenarios="1"/>
  <mergeCells count="35">
    <mergeCell ref="B5:E5"/>
    <mergeCell ref="B3:E3"/>
    <mergeCell ref="B6:E6"/>
    <mergeCell ref="B8:E8"/>
    <mergeCell ref="B7:E7"/>
    <mergeCell ref="B65:M65"/>
    <mergeCell ref="B66:M66"/>
    <mergeCell ref="B61:C61"/>
    <mergeCell ref="B57:C57"/>
    <mergeCell ref="B58:C58"/>
    <mergeCell ref="B59:C59"/>
    <mergeCell ref="B60:C60"/>
    <mergeCell ref="B64:M64"/>
    <mergeCell ref="B56:C56"/>
    <mergeCell ref="B35:C35"/>
    <mergeCell ref="B36:C36"/>
    <mergeCell ref="B39:C39"/>
    <mergeCell ref="B40:C40"/>
    <mergeCell ref="B49:C49"/>
    <mergeCell ref="B50:C50"/>
    <mergeCell ref="B51:C51"/>
    <mergeCell ref="B52:C52"/>
    <mergeCell ref="B53:C53"/>
    <mergeCell ref="B54:C54"/>
    <mergeCell ref="B55:C55"/>
    <mergeCell ref="B34:C34"/>
    <mergeCell ref="B9:C9"/>
    <mergeCell ref="B10:C10"/>
    <mergeCell ref="B11:C11"/>
    <mergeCell ref="B19:C19"/>
    <mergeCell ref="B20:C20"/>
    <mergeCell ref="B22:C22"/>
    <mergeCell ref="B23:C23"/>
    <mergeCell ref="B24:C24"/>
    <mergeCell ref="B33:C33"/>
  </mergeCells>
  <phoneticPr fontId="0" type="noConversion"/>
  <conditionalFormatting sqref="D18 D12:D14 D55 D16 D57:D58 D31:D32">
    <cfRule type="cellIs" dxfId="41" priority="17" stopIfTrue="1" operator="lessThan">
      <formula>0</formula>
    </cfRule>
  </conditionalFormatting>
  <conditionalFormatting sqref="D39">
    <cfRule type="cellIs" dxfId="40" priority="18" stopIfTrue="1" operator="greaterThan">
      <formula>0</formula>
    </cfRule>
  </conditionalFormatting>
  <conditionalFormatting sqref="D36:D38">
    <cfRule type="cellIs" priority="19" stopIfTrue="1" operator="greaterThan">
      <formula>0</formula>
    </cfRule>
  </conditionalFormatting>
  <conditionalFormatting sqref="E16 E18 D11 E11:E14">
    <cfRule type="expression" dxfId="39" priority="20" stopIfTrue="1">
      <formula>C11&lt;0</formula>
    </cfRule>
  </conditionalFormatting>
  <conditionalFormatting sqref="E34:E36 E60 E51:E58 E23 E25:E32 E41:E48">
    <cfRule type="expression" dxfId="38" priority="21" stopIfTrue="1">
      <formula>E23&lt;&gt;D23</formula>
    </cfRule>
  </conditionalFormatting>
  <conditionalFormatting sqref="E33 E49">
    <cfRule type="expression" dxfId="37" priority="22" stopIfTrue="1">
      <formula>E33&lt;&gt;D33</formula>
    </cfRule>
  </conditionalFormatting>
  <conditionalFormatting sqref="D25">
    <cfRule type="cellIs" dxfId="36" priority="25" stopIfTrue="1" operator="greaterThan">
      <formula>D20*0.1</formula>
    </cfRule>
    <cfRule type="expression" dxfId="35" priority="26" stopIfTrue="1">
      <formula>I22="NEPRAVDA"</formula>
    </cfRule>
  </conditionalFormatting>
  <conditionalFormatting sqref="D22">
    <cfRule type="expression" dxfId="34" priority="27" stopIfTrue="1">
      <formula>AND(D22&lt;&gt;0,D22&gt;D19,D22&lt;&gt;"")</formula>
    </cfRule>
    <cfRule type="cellIs" dxfId="33" priority="28" stopIfTrue="1" operator="lessThan">
      <formula>0</formula>
    </cfRule>
  </conditionalFormatting>
  <conditionalFormatting sqref="E22">
    <cfRule type="expression" dxfId="32" priority="29" stopIfTrue="1">
      <formula>E22&lt;&gt;D22</formula>
    </cfRule>
    <cfRule type="expression" dxfId="31" priority="30" stopIfTrue="1">
      <formula>D22&lt;0</formula>
    </cfRule>
  </conditionalFormatting>
  <conditionalFormatting sqref="D26">
    <cfRule type="cellIs" dxfId="30" priority="31" stopIfTrue="1" operator="greaterThan">
      <formula>300000</formula>
    </cfRule>
    <cfRule type="cellIs" dxfId="29" priority="32" stopIfTrue="1" operator="lessThan">
      <formula>0</formula>
    </cfRule>
  </conditionalFormatting>
  <conditionalFormatting sqref="D29">
    <cfRule type="cellIs" dxfId="28" priority="33" stopIfTrue="1" operator="greaterThan">
      <formula>3000</formula>
    </cfRule>
    <cfRule type="cellIs" dxfId="27" priority="34" stopIfTrue="1" operator="lessThan">
      <formula>0</formula>
    </cfRule>
  </conditionalFormatting>
  <conditionalFormatting sqref="D27:D28">
    <cfRule type="cellIs" dxfId="26" priority="35" stopIfTrue="1" operator="greaterThan">
      <formula>12000</formula>
    </cfRule>
    <cfRule type="cellIs" dxfId="25" priority="36" stopIfTrue="1" operator="lessThan">
      <formula>0</formula>
    </cfRule>
  </conditionalFormatting>
  <conditionalFormatting sqref="D42">
    <cfRule type="expression" dxfId="24" priority="37" stopIfTrue="1">
      <formula>AND(D42&lt;&gt;"",D42&lt;&gt;0,D42&lt;&gt;24840)</formula>
    </cfRule>
    <cfRule type="cellIs" dxfId="23" priority="38" stopIfTrue="1" operator="lessThan">
      <formula>0</formula>
    </cfRule>
    <cfRule type="expression" dxfId="22" priority="39" stopIfTrue="1">
      <formula>AND(D43&lt;&gt;"",D43&lt;&gt;0,D42&lt;&gt;0)</formula>
    </cfRule>
  </conditionalFormatting>
  <conditionalFormatting sqref="D43">
    <cfRule type="expression" dxfId="21" priority="40" stopIfTrue="1">
      <formula>AND(D43&lt;&gt;"",D43&lt;&gt;0,D43&lt;&gt;49680)</formula>
    </cfRule>
    <cfRule type="cellIs" dxfId="20" priority="41" stopIfTrue="1" operator="lessThan">
      <formula>0</formula>
    </cfRule>
    <cfRule type="expression" dxfId="19" priority="42" stopIfTrue="1">
      <formula>AND(D42&lt;&gt;0,D43&lt;&gt;0)</formula>
    </cfRule>
  </conditionalFormatting>
  <conditionalFormatting sqref="D44">
    <cfRule type="cellIs" dxfId="18" priority="43" stopIfTrue="1" operator="notBetween">
      <formula>2520</formula>
      <formula>0</formula>
    </cfRule>
    <cfRule type="expression" dxfId="17" priority="44" stopIfTrue="1">
      <formula>MOD(D44,210)&lt;&gt;0</formula>
    </cfRule>
    <cfRule type="expression" dxfId="16" priority="45" stopIfTrue="1">
      <formula>AND(D45&lt;&gt;0,D44&lt;&gt;0)</formula>
    </cfRule>
  </conditionalFormatting>
  <conditionalFormatting sqref="D45">
    <cfRule type="cellIs" dxfId="15" priority="46" stopIfTrue="1" operator="notBetween">
      <formula>5040</formula>
      <formula>0</formula>
    </cfRule>
    <cfRule type="expression" dxfId="14" priority="47" stopIfTrue="1">
      <formula>MOD(D45,420)&lt;&gt;0</formula>
    </cfRule>
    <cfRule type="expression" dxfId="13" priority="48" stopIfTrue="1">
      <formula>AND(D44&lt;&gt;0,D45&lt;&gt;0)</formula>
    </cfRule>
  </conditionalFormatting>
  <conditionalFormatting sqref="D46">
    <cfRule type="cellIs" dxfId="12" priority="49" stopIfTrue="1" operator="greaterThan">
      <formula>16140</formula>
    </cfRule>
    <cfRule type="expression" dxfId="11" priority="50" stopIfTrue="1">
      <formula>MOD(D46,1345)&lt;&gt;0</formula>
    </cfRule>
    <cfRule type="cellIs" dxfId="10" priority="51" stopIfTrue="1" operator="lessThan">
      <formula>0</formula>
    </cfRule>
  </conditionalFormatting>
  <conditionalFormatting sqref="D47">
    <cfRule type="expression" dxfId="9" priority="52" stopIfTrue="1">
      <formula>AND(D47&lt;&gt;"",D47&lt;&gt;0,D47&lt;&gt;4020,MOD(D47,335)&lt;&gt;0)</formula>
    </cfRule>
    <cfRule type="cellIs" dxfId="8" priority="53" stopIfTrue="1" operator="lessThan">
      <formula>0</formula>
    </cfRule>
  </conditionalFormatting>
  <conditionalFormatting sqref="D30">
    <cfRule type="cellIs" dxfId="7" priority="54" stopIfTrue="1" operator="greaterThan">
      <formula>15000</formula>
    </cfRule>
    <cfRule type="cellIs" dxfId="6" priority="55" stopIfTrue="1" operator="lessThan">
      <formula>0</formula>
    </cfRule>
  </conditionalFormatting>
  <conditionalFormatting sqref="D41">
    <cfRule type="expression" dxfId="5" priority="56" stopIfTrue="1">
      <formula>AND(D41&lt;&gt;"",D41&lt;&gt;0,D41&lt;&gt;24840)</formula>
    </cfRule>
    <cfRule type="cellIs" dxfId="4" priority="57" stopIfTrue="1" operator="lessThan">
      <formula>0</formula>
    </cfRule>
  </conditionalFormatting>
  <conditionalFormatting sqref="D51">
    <cfRule type="expression" dxfId="3" priority="58" stopIfTrue="1">
      <formula>MOD(D51,1117)&lt;&gt;0</formula>
    </cfRule>
  </conditionalFormatting>
  <conditionalFormatting sqref="E39">
    <cfRule type="cellIs" dxfId="2" priority="15" stopIfTrue="1" operator="greaterThan">
      <formula>0</formula>
    </cfRule>
  </conditionalFormatting>
  <conditionalFormatting sqref="E38">
    <cfRule type="cellIs" priority="16" stopIfTrue="1" operator="greaterThan">
      <formula>0</formula>
    </cfRule>
  </conditionalFormatting>
  <conditionalFormatting sqref="E37">
    <cfRule type="cellIs" priority="9" stopIfTrue="1" operator="greaterThan">
      <formula>0</formula>
    </cfRule>
  </conditionalFormatting>
  <conditionalFormatting sqref="E50">
    <cfRule type="expression" dxfId="1" priority="8">
      <formula>$D$50&lt;&gt;$E$50</formula>
    </cfRule>
  </conditionalFormatting>
  <conditionalFormatting sqref="D48">
    <cfRule type="cellIs" dxfId="0" priority="1" stopIfTrue="1" operator="lessThan">
      <formula>0</formula>
    </cfRule>
  </conditionalFormatting>
  <dataValidations count="2">
    <dataValidation operator="greaterThan" allowBlank="1" showInputMessage="1" showErrorMessage="1" sqref="D26:D28 D30"/>
    <dataValidation operator="equal" allowBlank="1" showInputMessage="1" showErrorMessage="1" error="aaaa" sqref="D25"/>
  </dataValidations>
  <pageMargins left="0.24" right="0.3" top="0.984251969" bottom="0.984251969" header="0.4921259845" footer="0.4921259845"/>
  <pageSetup paperSize="9" scale="85" orientation="portrait" horizontalDpi="4294967293" r:id="rId1"/>
  <headerFooter alignWithMargins="0"/>
  <cellWatches>
    <cellWatch r="D56"/>
  </cellWatches>
  <ignoredErrors>
    <ignoredError sqref="E56 E16:E17 E1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Müllerová Jana Ing. (GFŘ)</dc:creator>
  <cp:lastModifiedBy>Petra Pientková</cp:lastModifiedBy>
  <cp:lastPrinted>2012-01-13T14:47:01Z</cp:lastPrinted>
  <dcterms:created xsi:type="dcterms:W3CDTF">2007-03-05T21:53:45Z</dcterms:created>
  <dcterms:modified xsi:type="dcterms:W3CDTF">2015-02-17T09:47:03Z</dcterms:modified>
</cp:coreProperties>
</file>