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1\"/>
    </mc:Choice>
  </mc:AlternateContent>
  <xr:revisionPtr revIDLastSave="0" documentId="13_ncr:1_{6DB26D71-A63A-40EC-BBA9-AB4BE516EDA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louhodobé_ošetřovné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G19" i="1" l="1"/>
  <c r="B16" i="1"/>
  <c r="B15" i="1"/>
  <c r="B14" i="1"/>
  <c r="H7" i="1"/>
  <c r="G5" i="1"/>
  <c r="H15" i="1" l="1"/>
  <c r="H8" i="1"/>
  <c r="H14" i="1"/>
  <c r="H13" i="1"/>
  <c r="H17" i="1" l="1"/>
  <c r="F18" i="1" s="1"/>
  <c r="E18" i="1" l="1"/>
  <c r="H18" i="1"/>
  <c r="H19" i="1" s="1"/>
  <c r="H9" i="1" l="1"/>
</calcChain>
</file>

<file path=xl/sharedStrings.xml><?xml version="1.0" encoding="utf-8"?>
<sst xmlns="http://schemas.openxmlformats.org/spreadsheetml/2006/main" count="32" uniqueCount="24">
  <si>
    <t>podle zákona č. 187/ 2006  Sb.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</si>
  <si>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</si>
  <si>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</si>
  <si>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</si>
  <si>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</si>
  <si>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</si>
  <si>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</si>
  <si>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</si>
  <si>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</si>
  <si>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</si>
  <si>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</si>
  <si>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</si>
  <si>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</si>
  <si>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Výpočet výše dlouhodobého ošetřovného</t>
  </si>
  <si>
    <t>Podrobný výpočet dlouhodobého ošetřovného</t>
  </si>
  <si>
    <t>DLOUHODOBÉ OŠETŘOVNÉ</t>
  </si>
  <si>
    <t>Výpočet výše dávky</t>
  </si>
  <si>
    <r>
      <t xml:space="preserve">Počet kalendářních dnů poskytování dlouhodobé péče </t>
    </r>
    <r>
      <rPr>
        <b/>
        <vertAlign val="superscript"/>
        <sz val="11"/>
        <rFont val="Arial CE"/>
        <charset val="238"/>
      </rPr>
      <t>1)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</si>
  <si>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</si>
  <si>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dlouhodobé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</si>
  <si>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</si>
  <si>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 Dlouhodobé ošetřovné náleží maximálně 90 kalendářních dnů.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</si>
  <si>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 xml:space="preserve">) </t>
    </r>
    <r>
      <rPr>
        <i/>
        <sz val="10"/>
        <color indexed="8"/>
        <rFont val="Arial CE"/>
        <charset val="238"/>
      </rPr>
      <t>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</si>
  <si>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t xml:space="preserve">pro případy vzniku potřeby dlouhodobé péče </t>
    </r>
    <r>
      <rPr>
        <b/>
        <sz val="11"/>
        <color indexed="10"/>
        <rFont val="Arial CE"/>
        <charset val="238"/>
      </rPr>
      <t>v roce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</si>
</sst>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_K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2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9" fillId="3" borderId="10" xfId="2" applyFont="1" applyFill="1" applyBorder="1" applyProtection="1"/>
    <xf numFmtId="164" fontId="8" fillId="3" borderId="10" xfId="0" applyNumberFormat="1" applyFont="1" applyFill="1" applyBorder="1" applyAlignment="1" applyProtection="1">
      <alignment horizontal="left" vertical="center"/>
    </xf>
    <xf numFmtId="164" fontId="9" fillId="0" borderId="0" xfId="2" applyFont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9" fillId="4" borderId="0" xfId="2" applyFont="1" applyFill="1" applyBorder="1" applyProtection="1"/>
    <xf numFmtId="164" fontId="8" fillId="4" borderId="13" xfId="0" applyNumberFormat="1" applyFont="1" applyFill="1" applyBorder="1" applyProtection="1"/>
    <xf numFmtId="164" fontId="17" fillId="4" borderId="14" xfId="2" applyFont="1" applyFill="1" applyBorder="1" applyProtection="1"/>
    <xf numFmtId="164" fontId="9" fillId="4" borderId="14" xfId="2" applyFont="1" applyFill="1" applyBorder="1" applyProtection="1"/>
    <xf numFmtId="167" fontId="13" fillId="4" borderId="15" xfId="0" applyNumberFormat="1" applyFont="1" applyFill="1" applyBorder="1" applyAlignment="1" applyProtection="1">
      <alignment horizontal="right" vertical="center"/>
    </xf>
    <xf numFmtId="0" fontId="15" fillId="4" borderId="0" xfId="0" applyFont="1" applyFill="1" applyBorder="1" applyAlignment="1" applyProtection="1">
      <alignment horizontal="right"/>
    </xf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9" fillId="4" borderId="0" xfId="2" applyNumberFormat="1" applyFont="1" applyFill="1" applyProtection="1"/>
    <xf numFmtId="164" fontId="15" fillId="4" borderId="0" xfId="2" applyFont="1" applyFill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164" fontId="3" fillId="4" borderId="0" xfId="2" applyFont="1" applyFill="1" applyProtection="1"/>
    <xf numFmtId="164" fontId="13" fillId="4" borderId="13" xfId="0" applyNumberFormat="1" applyFont="1" applyFill="1" applyBorder="1" applyProtection="1"/>
    <xf numFmtId="170" fontId="9" fillId="4" borderId="0" xfId="2" applyNumberFormat="1" applyFont="1" applyFill="1" applyProtection="1"/>
    <xf numFmtId="164" fontId="15" fillId="4" borderId="6" xfId="0" applyNumberFormat="1" applyFont="1" applyFill="1" applyBorder="1" applyProtection="1">
      <protection hidden="1"/>
    </xf>
    <xf numFmtId="164" fontId="15" fillId="4" borderId="0" xfId="0" applyNumberFormat="1" applyFont="1" applyFill="1" applyBorder="1" applyProtection="1">
      <protection hidden="1"/>
    </xf>
    <xf numFmtId="0" fontId="15" fillId="4" borderId="7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9" fillId="4" borderId="7" xfId="2" applyFont="1" applyFill="1" applyBorder="1" applyProtection="1">
      <protection hidden="1"/>
    </xf>
    <xf numFmtId="164" fontId="15" fillId="4" borderId="16" xfId="2" applyFont="1" applyFill="1" applyBorder="1" applyAlignment="1" applyProtection="1">
      <alignment horizontal="center"/>
      <protection hidden="1"/>
    </xf>
    <xf numFmtId="169" fontId="15" fillId="4" borderId="17" xfId="2" applyNumberFormat="1" applyFont="1" applyFill="1" applyBorder="1" applyAlignment="1" applyProtection="1">
      <alignment horizontal="center"/>
      <protection hidden="1"/>
    </xf>
    <xf numFmtId="164" fontId="15" fillId="4" borderId="17" xfId="2" applyFont="1" applyFill="1" applyBorder="1" applyAlignment="1" applyProtection="1">
      <alignment horizontal="center"/>
      <protection hidden="1"/>
    </xf>
    <xf numFmtId="9" fontId="15" fillId="4" borderId="17" xfId="1" applyFont="1" applyFill="1" applyBorder="1" applyAlignment="1" applyProtection="1">
      <alignment horizontal="center"/>
      <protection hidden="1"/>
    </xf>
    <xf numFmtId="167" fontId="15" fillId="4" borderId="17" xfId="2" applyNumberFormat="1" applyFont="1" applyFill="1" applyBorder="1" applyAlignment="1" applyProtection="1">
      <alignment horizontal="right"/>
      <protection hidden="1"/>
    </xf>
    <xf numFmtId="164" fontId="15" fillId="4" borderId="17" xfId="0" applyNumberFormat="1" applyFont="1" applyFill="1" applyBorder="1" applyProtection="1">
      <protection hidden="1"/>
    </xf>
    <xf numFmtId="164" fontId="15" fillId="4" borderId="17" xfId="0" applyNumberFormat="1" applyFont="1" applyFill="1" applyBorder="1" applyAlignment="1" applyProtection="1">
      <alignment horizontal="center"/>
      <protection hidden="1"/>
    </xf>
    <xf numFmtId="167" fontId="7" fillId="4" borderId="18" xfId="0" applyNumberFormat="1" applyFont="1" applyFill="1" applyBorder="1" applyAlignment="1" applyProtection="1">
      <alignment horizontal="right"/>
      <protection hidden="1"/>
    </xf>
    <xf numFmtId="164" fontId="9" fillId="4" borderId="0" xfId="2" applyNumberFormat="1" applyFont="1" applyFill="1" applyProtection="1">
      <protection hidden="1"/>
    </xf>
    <xf numFmtId="164" fontId="15" fillId="4" borderId="19" xfId="2" applyFont="1" applyFill="1" applyBorder="1" applyAlignment="1" applyProtection="1">
      <alignment horizontal="right"/>
      <protection hidden="1"/>
    </xf>
    <xf numFmtId="9" fontId="15" fillId="4" borderId="19" xfId="1" applyFont="1" applyFill="1" applyBorder="1" applyAlignment="1" applyProtection="1">
      <alignment horizontal="right"/>
      <protection hidden="1"/>
    </xf>
    <xf numFmtId="164" fontId="15" fillId="4" borderId="19" xfId="0" applyNumberFormat="1" applyFont="1" applyFill="1" applyBorder="1" applyAlignment="1" applyProtection="1">
      <alignment horizontal="left" vertical="center"/>
      <protection hidden="1"/>
    </xf>
    <xf numFmtId="167" fontId="15" fillId="4" borderId="20" xfId="2" applyNumberFormat="1" applyFont="1" applyFill="1" applyBorder="1" applyAlignment="1" applyProtection="1">
      <alignment horizontal="right"/>
      <protection hidden="1"/>
    </xf>
    <xf numFmtId="164" fontId="7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164" fontId="9" fillId="3" borderId="10" xfId="2" applyFont="1" applyFill="1" applyBorder="1" applyProtection="1"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4" fontId="22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19" xfId="2" applyFont="1" applyFill="1" applyBorder="1" applyAlignment="1" applyProtection="1">
      <alignment horizontal="left"/>
      <protection hidden="1"/>
    </xf>
    <xf numFmtId="164" fontId="22" fillId="4" borderId="0" xfId="0" applyNumberFormat="1" applyFont="1" applyFill="1" applyBorder="1" applyAlignment="1" applyProtection="1">
      <alignment horizontal="left" wrapText="1"/>
    </xf>
    <xf numFmtId="164" fontId="18" fillId="4" borderId="0" xfId="2" applyFont="1" applyFill="1" applyBorder="1" applyAlignment="1" applyProtection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5"/>
  <sheetViews>
    <sheetView showRowColHeaders="0" tabSelected="1" topLeftCell="A2" workbookViewId="0">
      <selection activeCell="H17" sqref="H17"/>
    </sheetView>
  </sheetViews>
  <sheetFormatPr defaultColWidth="9.28515625" defaultRowHeight="15.75" x14ac:dyDescent="0.25"/>
  <cols>
    <col min="1" max="1" width="13.4257812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7.42578125" style="1" customWidth="1"/>
    <col min="8" max="8" width="18.7109375" style="1" customWidth="1"/>
    <col min="9" max="9" width="11.28515625" style="1" hidden="1" customWidth="1"/>
    <col min="10" max="10" width="0.28515625" style="4" customWidth="1"/>
    <col min="11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3" t="s">
        <v>13</v>
      </c>
      <c r="B1" s="83"/>
      <c r="C1" s="83"/>
      <c r="D1" s="83"/>
      <c r="E1" s="83"/>
      <c r="F1" s="83"/>
      <c r="G1" s="83"/>
      <c r="H1" s="83"/>
      <c r="I1" s="2"/>
    </row>
    <row r="2" spans="1:38" s="6" customFormat="1" ht="17.100000000000001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5"/>
    </row>
    <row r="3" spans="1:38" s="6" customFormat="1" ht="17.100000000000001" customHeight="1" x14ac:dyDescent="0.25">
      <c r="A3" s="85" t="s">
        <v>23</v>
      </c>
      <c r="B3" s="85"/>
      <c r="C3" s="85"/>
      <c r="D3" s="85"/>
      <c r="E3" s="85"/>
      <c r="F3" s="85"/>
      <c r="G3" s="85"/>
      <c r="H3" s="85"/>
      <c r="I3" s="5"/>
    </row>
    <row r="4" spans="1:38" s="6" customFormat="1" ht="17.100000000000001" customHeight="1" thickBot="1" x14ac:dyDescent="0.3">
      <c r="A4" s="86" t="s">
        <v>1</v>
      </c>
      <c r="B4" s="86"/>
      <c r="C4" s="86"/>
      <c r="D4" s="86"/>
      <c r="E4" s="86"/>
      <c r="F4" s="86"/>
      <c r="G4" s="86"/>
      <c r="H4" s="86"/>
      <c r="I4" s="7"/>
    </row>
    <row r="5" spans="1:38" s="6" customFormat="1" ht="17.100000000000001" customHeight="1" thickBot="1" x14ac:dyDescent="0.3">
      <c r="A5" s="8" t="s">
        <v>17</v>
      </c>
      <c r="B5" s="9"/>
      <c r="C5" s="9"/>
      <c r="D5" s="9"/>
      <c r="E5" s="9"/>
      <c r="F5" s="9"/>
      <c r="G5" s="75">
        <f>MAX(0,ROUND(H5,0))</f>
        <v>90</v>
      </c>
      <c r="H5" s="10">
        <v>90</v>
      </c>
      <c r="I5" s="5"/>
    </row>
    <row r="6" spans="1:38" s="6" customFormat="1" ht="17.100000000000001" customHeight="1" thickBot="1" x14ac:dyDescent="0.3">
      <c r="A6" s="11" t="s">
        <v>18</v>
      </c>
      <c r="B6" s="12"/>
      <c r="C6" s="13"/>
      <c r="D6" s="14"/>
      <c r="E6" s="15" t="s">
        <v>2</v>
      </c>
      <c r="F6" s="16" t="s">
        <v>3</v>
      </c>
      <c r="G6" s="76"/>
      <c r="H6" s="16">
        <v>40000</v>
      </c>
      <c r="I6" s="5"/>
      <c r="L6" s="41"/>
    </row>
    <row r="7" spans="1:38" s="6" customFormat="1" ht="17.100000000000001" customHeight="1" x14ac:dyDescent="0.25">
      <c r="A7" s="17" t="s">
        <v>19</v>
      </c>
      <c r="B7" s="18"/>
      <c r="C7" s="18"/>
      <c r="D7" s="18"/>
      <c r="E7" s="19"/>
      <c r="F7" s="20"/>
      <c r="G7" s="77"/>
      <c r="H7" s="80">
        <f>ROUND(IF(F6="D",H6,H6*12/365),2)</f>
        <v>1315.07</v>
      </c>
      <c r="I7" s="5"/>
    </row>
    <row r="8" spans="1:38" s="6" customFormat="1" ht="17.100000000000001" customHeight="1" thickBot="1" x14ac:dyDescent="0.3">
      <c r="A8" s="21" t="s">
        <v>4</v>
      </c>
      <c r="B8" s="22"/>
      <c r="C8" s="22"/>
      <c r="D8" s="22"/>
      <c r="E8" s="22"/>
      <c r="F8" s="22"/>
      <c r="G8" s="78"/>
      <c r="H8" s="81">
        <f>H7*365/12</f>
        <v>40000.04583333333</v>
      </c>
      <c r="I8" s="5"/>
    </row>
    <row r="9" spans="1:38" s="25" customFormat="1" ht="17.100000000000001" customHeight="1" thickBot="1" x14ac:dyDescent="0.3">
      <c r="A9" s="23"/>
      <c r="B9" s="24" t="s">
        <v>15</v>
      </c>
      <c r="C9" s="23"/>
      <c r="D9" s="23"/>
      <c r="E9" s="23"/>
      <c r="F9" s="23"/>
      <c r="G9" s="79"/>
      <c r="H9" s="74">
        <f>+H18</f>
        <v>61830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6" customFormat="1" ht="17.100000000000001" customHeight="1" thickBot="1" x14ac:dyDescent="0.3">
      <c r="B10" s="26"/>
      <c r="H10" s="27"/>
      <c r="I10" s="28"/>
      <c r="J10" s="28"/>
    </row>
    <row r="11" spans="1:38" s="6" customFormat="1" ht="17.100000000000001" customHeight="1" x14ac:dyDescent="0.25">
      <c r="A11" s="40" t="s">
        <v>14</v>
      </c>
      <c r="B11" s="29"/>
      <c r="C11" s="29"/>
      <c r="D11" s="29"/>
      <c r="E11" s="30"/>
      <c r="F11" s="31"/>
      <c r="G11" s="31"/>
      <c r="H11" s="32"/>
      <c r="I11" s="28"/>
      <c r="J11" s="28"/>
    </row>
    <row r="12" spans="1:38" s="6" customFormat="1" ht="17.100000000000001" customHeight="1" x14ac:dyDescent="0.25">
      <c r="A12" s="42" t="s">
        <v>5</v>
      </c>
      <c r="B12" s="43"/>
      <c r="C12" s="43"/>
      <c r="D12" s="43"/>
      <c r="E12" s="43"/>
      <c r="F12" s="43"/>
      <c r="G12" s="43"/>
      <c r="H12" s="44"/>
      <c r="I12" s="33"/>
    </row>
    <row r="13" spans="1:38" s="6" customFormat="1" ht="17.100000000000001" customHeight="1" x14ac:dyDescent="0.25">
      <c r="A13" s="45"/>
      <c r="B13" s="46"/>
      <c r="C13" s="47" t="s">
        <v>6</v>
      </c>
      <c r="D13" s="48">
        <v>1182</v>
      </c>
      <c r="E13" s="49" t="s">
        <v>7</v>
      </c>
      <c r="F13" s="50">
        <v>0.9</v>
      </c>
      <c r="G13" s="49" t="s">
        <v>8</v>
      </c>
      <c r="H13" s="51">
        <f>ROUND(F13*MIN($H$7,D13),2)</f>
        <v>1063.8</v>
      </c>
      <c r="I13" s="33"/>
    </row>
    <row r="14" spans="1:38" s="6" customFormat="1" ht="17.100000000000001" customHeight="1" x14ac:dyDescent="0.25">
      <c r="A14" s="52" t="s">
        <v>9</v>
      </c>
      <c r="B14" s="48">
        <f>+D13</f>
        <v>1182</v>
      </c>
      <c r="C14" s="53" t="s">
        <v>6</v>
      </c>
      <c r="D14" s="48">
        <v>1773</v>
      </c>
      <c r="E14" s="49" t="s">
        <v>7</v>
      </c>
      <c r="F14" s="50">
        <v>0.6</v>
      </c>
      <c r="G14" s="49" t="s">
        <v>8</v>
      </c>
      <c r="H14" s="51">
        <f>ROUND(F14*IF($H$7&gt;B14,MIN($H$7,B15)-B14,0),2)</f>
        <v>79.84</v>
      </c>
      <c r="I14" s="33"/>
    </row>
    <row r="15" spans="1:38" s="6" customFormat="1" ht="17.100000000000001" customHeight="1" x14ac:dyDescent="0.25">
      <c r="A15" s="52" t="s">
        <v>9</v>
      </c>
      <c r="B15" s="48">
        <f>+D14</f>
        <v>1773</v>
      </c>
      <c r="C15" s="49" t="s">
        <v>10</v>
      </c>
      <c r="D15" s="48">
        <v>3545</v>
      </c>
      <c r="E15" s="49" t="s">
        <v>7</v>
      </c>
      <c r="F15" s="50">
        <v>0.3</v>
      </c>
      <c r="G15" s="49" t="s">
        <v>8</v>
      </c>
      <c r="H15" s="51">
        <f>ROUND(F15*IF($H$7&gt;B15,MIN($H$7,B16)-B15,0),2)</f>
        <v>0</v>
      </c>
      <c r="I15" s="34"/>
    </row>
    <row r="16" spans="1:38" s="6" customFormat="1" ht="17.100000000000001" customHeight="1" x14ac:dyDescent="0.25">
      <c r="A16" s="52" t="s">
        <v>9</v>
      </c>
      <c r="B16" s="48">
        <f>+D15</f>
        <v>3545</v>
      </c>
      <c r="C16" s="54" t="s">
        <v>11</v>
      </c>
      <c r="D16" s="46"/>
      <c r="E16" s="46"/>
      <c r="F16" s="43"/>
      <c r="G16" s="46"/>
      <c r="H16" s="55"/>
      <c r="I16" s="28"/>
    </row>
    <row r="17" spans="1:38" s="6" customFormat="1" ht="17.100000000000001" customHeight="1" x14ac:dyDescent="0.25">
      <c r="A17" s="56"/>
      <c r="B17" s="57"/>
      <c r="C17" s="58"/>
      <c r="D17" s="59"/>
      <c r="E17" s="60"/>
      <c r="F17" s="61" t="s">
        <v>12</v>
      </c>
      <c r="G17" s="62"/>
      <c r="H17" s="63">
        <f>ROUNDUP(+H13+H14+H15,0)</f>
        <v>1144</v>
      </c>
      <c r="I17" s="35"/>
    </row>
    <row r="18" spans="1:38" s="36" customFormat="1" ht="17.100000000000001" customHeight="1" thickBot="1" x14ac:dyDescent="0.3">
      <c r="A18" s="64"/>
      <c r="B18" s="65" t="s">
        <v>16</v>
      </c>
      <c r="C18" s="64"/>
      <c r="D18" s="66">
        <v>0.6</v>
      </c>
      <c r="E18" s="67" t="str">
        <f>"z  "&amp;TEXT(H17,"# ###")</f>
        <v>z  1 144</v>
      </c>
      <c r="F18" s="87" t="str">
        <f>"tj. "&amp;CEILING($H$17*$D$18,1)&amp;" x "&amp;I18&amp;G19</f>
        <v>tj. 687 x 90 dnů =</v>
      </c>
      <c r="G18" s="87"/>
      <c r="H18" s="68">
        <f>CEILING($H$17*$D18,1)*I18</f>
        <v>61830</v>
      </c>
      <c r="I18" s="37">
        <f>MIN(+H5,90)</f>
        <v>90</v>
      </c>
    </row>
    <row r="19" spans="1:38" s="25" customFormat="1" ht="17.100000000000001" customHeight="1" thickBot="1" x14ac:dyDescent="0.3">
      <c r="A19" s="69"/>
      <c r="B19" s="70" t="s">
        <v>15</v>
      </c>
      <c r="C19" s="71"/>
      <c r="D19" s="71"/>
      <c r="E19" s="72"/>
      <c r="F19" s="72"/>
      <c r="G19" s="73" t="str">
        <f>IF(I18=1," den =",IF(AND(I18&lt;5,I18&gt;0)," dny ="," dnů ="))</f>
        <v xml:space="preserve"> dnů =</v>
      </c>
      <c r="H19" s="74">
        <f>+H18</f>
        <v>61830</v>
      </c>
      <c r="I19" s="3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9" customFormat="1" ht="15.75" customHeight="1" x14ac:dyDescent="0.2">
      <c r="A20" s="89" t="s">
        <v>21</v>
      </c>
      <c r="B20" s="90"/>
      <c r="C20" s="90"/>
      <c r="D20" s="90"/>
      <c r="E20" s="90"/>
      <c r="F20" s="90"/>
      <c r="G20" s="90"/>
      <c r="H20" s="90"/>
      <c r="I20" s="91"/>
      <c r="J20" s="91"/>
    </row>
    <row r="21" spans="1:38" s="39" customFormat="1" ht="28.5" customHeight="1" x14ac:dyDescent="0.2">
      <c r="A21" s="88" t="s">
        <v>22</v>
      </c>
      <c r="B21" s="88"/>
      <c r="C21" s="88"/>
      <c r="D21" s="88"/>
      <c r="E21" s="88"/>
      <c r="F21" s="88"/>
      <c r="G21" s="88"/>
      <c r="H21" s="88"/>
    </row>
    <row r="22" spans="1:38" s="39" customFormat="1" ht="17.45" customHeight="1" x14ac:dyDescent="0.2">
      <c r="A22" s="82" t="s">
        <v>20</v>
      </c>
      <c r="B22" s="82"/>
      <c r="C22" s="82"/>
      <c r="D22" s="82"/>
      <c r="E22" s="82"/>
      <c r="F22" s="82"/>
      <c r="G22" s="82"/>
      <c r="H22" s="82"/>
    </row>
    <row r="23" spans="1:38" s="4" customFormat="1" x14ac:dyDescent="0.25"/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</sheetData>
  <sheetProtection algorithmName="SHA-512" hashValue="tMAZ58LmpAeiSSLmaWXDSbmCHuW592Vh/BH2O6lbM4RoJEh5uszf1CAOIEqwVgjJ2VVR5ufGSveStoZ80weNvw==" saltValue="AzaJ+ZTOwM7MMHlko962gQ==" spinCount="100000" sheet="1" objects="1" scenarios="1"/>
  <mergeCells count="8">
    <mergeCell ref="A22:H22"/>
    <mergeCell ref="A1:H1"/>
    <mergeCell ref="A2:H2"/>
    <mergeCell ref="A3:H3"/>
    <mergeCell ref="A4:H4"/>
    <mergeCell ref="F18:G18"/>
    <mergeCell ref="A21:H21"/>
    <mergeCell ref="A20:J20"/>
  </mergeCells>
  <conditionalFormatting sqref="H5">
    <cfRule type="cellIs" dxfId="1" priority="3" stopIfTrue="1" operator="greaterThan">
      <formula>90</formula>
    </cfRule>
  </conditionalFormatting>
  <conditionalFormatting sqref="A20:J20">
    <cfRule type="expression" dxfId="0" priority="1">
      <formula>$H$5&gt;90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Dlouhodobé_ošetřovné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2020-09-22T13:21:19Z</dcterms:modified>
</cp:coreProperties>
</file>